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600" windowHeight="9555" activeTab="1"/>
  </bookViews>
  <sheets>
    <sheet name="ejercicio 1" sheetId="1" r:id="rId1"/>
    <sheet name="ejercicio 2" sheetId="2" r:id="rId2"/>
  </sheets>
  <calcPr calcId="145621"/>
</workbook>
</file>

<file path=xl/calcChain.xml><?xml version="1.0" encoding="utf-8"?>
<calcChain xmlns="http://schemas.openxmlformats.org/spreadsheetml/2006/main">
  <c r="F29" i="2" l="1"/>
  <c r="F28" i="2"/>
  <c r="F26" i="2"/>
  <c r="F25" i="2"/>
  <c r="C33" i="2" l="1"/>
  <c r="C32" i="2"/>
  <c r="C31" i="1"/>
  <c r="F15" i="2"/>
  <c r="G15" i="2"/>
  <c r="G16" i="2"/>
  <c r="G17" i="2"/>
  <c r="G18" i="2"/>
  <c r="G19" i="2"/>
  <c r="G20" i="2"/>
  <c r="G21" i="2"/>
  <c r="G22" i="2"/>
  <c r="G23" i="2"/>
  <c r="C32" i="1"/>
  <c r="G16" i="1"/>
  <c r="G17" i="1"/>
  <c r="G18" i="1"/>
  <c r="G19" i="1"/>
  <c r="G20" i="1"/>
  <c r="G21" i="1"/>
  <c r="G22" i="1"/>
  <c r="F16" i="1"/>
  <c r="F17" i="1" s="1"/>
  <c r="F18" i="1" s="1"/>
  <c r="G15" i="1"/>
  <c r="F15" i="1"/>
  <c r="F19" i="1" l="1"/>
  <c r="F20" i="1" s="1"/>
  <c r="F21" i="1" s="1"/>
  <c r="F22" i="1" s="1"/>
  <c r="H18" i="1"/>
  <c r="I15" i="2"/>
  <c r="F16" i="2"/>
  <c r="H16" i="2" s="1"/>
  <c r="H15" i="2"/>
  <c r="I15" i="1"/>
  <c r="H15" i="1"/>
  <c r="I16" i="2" l="1"/>
  <c r="F17" i="2"/>
  <c r="I16" i="1"/>
  <c r="H16" i="1"/>
  <c r="I17" i="2" l="1"/>
  <c r="F18" i="2"/>
  <c r="H17" i="2"/>
  <c r="I17" i="1"/>
  <c r="H17" i="1"/>
  <c r="I18" i="2" l="1"/>
  <c r="F19" i="2"/>
  <c r="H18" i="2"/>
  <c r="I18" i="1"/>
  <c r="I19" i="2" l="1"/>
  <c r="F20" i="2"/>
  <c r="H19" i="2"/>
  <c r="I19" i="1"/>
  <c r="H19" i="1"/>
  <c r="I20" i="2" l="1"/>
  <c r="F21" i="2"/>
  <c r="H20" i="2"/>
  <c r="I20" i="1"/>
  <c r="H20" i="1"/>
  <c r="I21" i="2" l="1"/>
  <c r="F22" i="2"/>
  <c r="H21" i="2"/>
  <c r="I21" i="1"/>
  <c r="H21" i="1"/>
  <c r="I22" i="2" l="1"/>
  <c r="F23" i="2"/>
  <c r="F27" i="2" s="1"/>
  <c r="H22" i="2"/>
  <c r="I22" i="1"/>
  <c r="H22" i="1"/>
  <c r="H24" i="1" s="1"/>
  <c r="C34" i="1" s="1"/>
  <c r="C25" i="1" s="1"/>
  <c r="I23" i="2" l="1"/>
  <c r="I25" i="2" s="1"/>
  <c r="C34" i="2" s="1"/>
  <c r="H23" i="2"/>
  <c r="H25" i="2" s="1"/>
  <c r="I24" i="1"/>
  <c r="C33" i="1" s="1"/>
  <c r="D24" i="1" s="1"/>
  <c r="F24" i="1" s="1"/>
  <c r="F25" i="1" s="1"/>
  <c r="F26" i="1" s="1"/>
  <c r="F27" i="1" s="1"/>
  <c r="F28" i="1" s="1"/>
</calcChain>
</file>

<file path=xl/sharedStrings.xml><?xml version="1.0" encoding="utf-8"?>
<sst xmlns="http://schemas.openxmlformats.org/spreadsheetml/2006/main" count="81" uniqueCount="42">
  <si>
    <t>Fecha</t>
  </si>
  <si>
    <t>Concepto</t>
  </si>
  <si>
    <t>Movimientos</t>
  </si>
  <si>
    <t>Fecha valor</t>
  </si>
  <si>
    <t>Saldo</t>
  </si>
  <si>
    <t>Debe</t>
  </si>
  <si>
    <t>Haber</t>
  </si>
  <si>
    <t>Deudores</t>
  </si>
  <si>
    <t>Acreedores</t>
  </si>
  <si>
    <t>IRPF</t>
  </si>
  <si>
    <t>Df acreedor</t>
  </si>
  <si>
    <t>DF deudor</t>
  </si>
  <si>
    <t>anual</t>
  </si>
  <si>
    <t>GASTOS</t>
  </si>
  <si>
    <t>mantenimiento</t>
  </si>
  <si>
    <t>saldo descubierto</t>
  </si>
  <si>
    <t>Interés acreedor</t>
  </si>
  <si>
    <t>Interés deudor</t>
  </si>
  <si>
    <t>Retención fiscal</t>
  </si>
  <si>
    <t>saldo</t>
  </si>
  <si>
    <t>recibo luz</t>
  </si>
  <si>
    <t>recibo teléfono</t>
  </si>
  <si>
    <t>orden de transferencia</t>
  </si>
  <si>
    <t>ingreso de cliente pagadero por BANKALIA</t>
  </si>
  <si>
    <t>ingreso en efectivo 13:30h</t>
  </si>
  <si>
    <t>cheque devuelto</t>
  </si>
  <si>
    <t>compra valores</t>
  </si>
  <si>
    <t>transferencia a favor BANKAMED</t>
  </si>
  <si>
    <t>CIERRE</t>
  </si>
  <si>
    <t>interés acreedor</t>
  </si>
  <si>
    <t>interés deudor</t>
  </si>
  <si>
    <t>descubierto</t>
  </si>
  <si>
    <t>Días</t>
  </si>
  <si>
    <t>Números comerciales</t>
  </si>
  <si>
    <t>suma NºD</t>
  </si>
  <si>
    <t>suma NºA</t>
  </si>
  <si>
    <t>Interés dedudor</t>
  </si>
  <si>
    <t>ingreso cheque por BANKAMED</t>
  </si>
  <si>
    <t>compra de valores</t>
  </si>
  <si>
    <t>transferencia a su favor de BANKALIA</t>
  </si>
  <si>
    <t>ingreso en efectivo a las 9:00h</t>
  </si>
  <si>
    <t>Alba Villanueva González, 2ºGA Nº23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</si>
</sst>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164" formatCode="#,##0.00\ _€;[Red]#,##0.00\ _€"/>
    <numFmt numFmtId="165" formatCode="#,##0.0\ _€;[Red]#,##0.0\ _€"/>
    <numFmt numFmtId="166" formatCode="#,##0\ _€;[Red]#,##0\ _€"/>
    <numFmt numFmtId="167" formatCode="[$-C0A]d\-mm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sz val="10"/>
      <color theme="1"/>
      <name val="Comic Sans MS"/>
      <family val="4"/>
    </font>
    <font>
      <b/>
      <sz val="11"/>
      <color theme="1" tint="4.9989318521683403E-2"/>
      <name val="Comic Sans MS"/>
      <family val="4"/>
    </font>
    <font>
      <sz val="8"/>
      <color theme="1"/>
      <name val="Comic Sans MS"/>
      <family val="4"/>
    </font>
    <font>
      <i/>
      <sz val="11"/>
      <color theme="1"/>
      <name val="Calibri"/>
      <family val="2"/>
      <scheme val="minor"/>
    </font>
    <font>
      <b/>
      <sz val="12"/>
      <color theme="1"/>
      <name val="Comic Sans MS"/>
      <family val="4"/>
    </font>
    <font>
      <sz val="9"/>
      <color theme="1"/>
      <name val="Comic Sans MS"/>
      <family val="4"/>
    </font>
    <font>
      <b/>
      <sz val="11"/>
      <name val="Comic Sans MS"/>
      <family val="4"/>
    </font>
    <font>
      <b/>
      <sz val="14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164" fontId="0" fillId="0" borderId="9" xfId="0" applyNumberFormat="1" applyBorder="1"/>
    <xf numFmtId="0" fontId="1" fillId="0" borderId="3" xfId="0" applyFont="1" applyFill="1" applyBorder="1"/>
    <xf numFmtId="0" fontId="0" fillId="0" borderId="6" xfId="0" applyBorder="1" applyAlignment="1">
      <alignment vertical="center"/>
    </xf>
    <xf numFmtId="0" fontId="0" fillId="0" borderId="0" xfId="0" applyBorder="1"/>
    <xf numFmtId="0" fontId="0" fillId="0" borderId="19" xfId="0" applyBorder="1"/>
    <xf numFmtId="0" fontId="0" fillId="0" borderId="26" xfId="0" applyBorder="1"/>
    <xf numFmtId="0" fontId="2" fillId="0" borderId="8" xfId="0" applyFont="1" applyFill="1" applyBorder="1"/>
    <xf numFmtId="9" fontId="2" fillId="0" borderId="7" xfId="0" applyNumberFormat="1" applyFont="1" applyFill="1" applyBorder="1"/>
    <xf numFmtId="9" fontId="2" fillId="0" borderId="6" xfId="0" applyNumberFormat="1" applyFont="1" applyFill="1" applyBorder="1"/>
    <xf numFmtId="0" fontId="2" fillId="0" borderId="3" xfId="0" applyFont="1" applyFill="1" applyBorder="1"/>
    <xf numFmtId="0" fontId="3" fillId="0" borderId="2" xfId="0" applyFont="1" applyBorder="1"/>
    <xf numFmtId="0" fontId="4" fillId="0" borderId="1" xfId="0" applyFont="1" applyBorder="1" applyAlignment="1">
      <alignment horizontal="left"/>
    </xf>
    <xf numFmtId="6" fontId="2" fillId="0" borderId="1" xfId="0" applyNumberFormat="1" applyFont="1" applyBorder="1" applyAlignment="1">
      <alignment horizontal="center"/>
    </xf>
    <xf numFmtId="16" fontId="3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7" fontId="3" fillId="0" borderId="23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6" fontId="3" fillId="0" borderId="9" xfId="0" applyNumberFormat="1" applyFont="1" applyBorder="1"/>
    <xf numFmtId="167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/>
    <xf numFmtId="164" fontId="3" fillId="0" borderId="20" xfId="0" applyNumberFormat="1" applyFont="1" applyBorder="1"/>
    <xf numFmtId="164" fontId="3" fillId="0" borderId="21" xfId="0" applyNumberFormat="1" applyFont="1" applyBorder="1"/>
    <xf numFmtId="167" fontId="3" fillId="0" borderId="21" xfId="0" applyNumberFormat="1" applyFont="1" applyBorder="1" applyAlignment="1">
      <alignment horizontal="center" vertical="center"/>
    </xf>
    <xf numFmtId="164" fontId="3" fillId="0" borderId="28" xfId="0" applyNumberFormat="1" applyFont="1" applyBorder="1"/>
    <xf numFmtId="164" fontId="7" fillId="0" borderId="0" xfId="0" applyNumberFormat="1" applyFont="1"/>
    <xf numFmtId="0" fontId="7" fillId="0" borderId="0" xfId="0" applyFont="1"/>
    <xf numFmtId="164" fontId="3" fillId="0" borderId="0" xfId="0" applyNumberFormat="1" applyFont="1"/>
    <xf numFmtId="0" fontId="9" fillId="0" borderId="9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10" fontId="2" fillId="0" borderId="5" xfId="0" applyNumberFormat="1" applyFont="1" applyFill="1" applyBorder="1" applyAlignment="1"/>
    <xf numFmtId="10" fontId="2" fillId="0" borderId="8" xfId="0" applyNumberFormat="1" applyFont="1" applyFill="1" applyBorder="1" applyAlignment="1"/>
    <xf numFmtId="164" fontId="8" fillId="2" borderId="29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6" fontId="2" fillId="0" borderId="9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/>
    </xf>
    <xf numFmtId="166" fontId="2" fillId="0" borderId="23" xfId="0" applyNumberFormat="1" applyFont="1" applyBorder="1"/>
    <xf numFmtId="166" fontId="5" fillId="0" borderId="9" xfId="0" applyNumberFormat="1" applyFont="1" applyBorder="1" applyAlignment="1">
      <alignment horizontal="right"/>
    </xf>
    <xf numFmtId="166" fontId="2" fillId="0" borderId="9" xfId="0" applyNumberFormat="1" applyFont="1" applyBorder="1"/>
    <xf numFmtId="164" fontId="2" fillId="0" borderId="9" xfId="0" applyNumberFormat="1" applyFont="1" applyBorder="1" applyAlignment="1">
      <alignment horizontal="right"/>
    </xf>
    <xf numFmtId="164" fontId="2" fillId="0" borderId="9" xfId="0" applyNumberFormat="1" applyFont="1" applyBorder="1"/>
    <xf numFmtId="164" fontId="2" fillId="0" borderId="9" xfId="0" applyNumberFormat="1" applyFont="1" applyFill="1" applyBorder="1"/>
    <xf numFmtId="164" fontId="5" fillId="0" borderId="9" xfId="0" applyNumberFormat="1" applyFont="1" applyFill="1" applyBorder="1" applyAlignment="1">
      <alignment horizontal="right"/>
    </xf>
    <xf numFmtId="166" fontId="2" fillId="0" borderId="9" xfId="0" applyNumberFormat="1" applyFont="1" applyFill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24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6" fontId="2" fillId="0" borderId="11" xfId="0" applyNumberFormat="1" applyFont="1" applyFill="1" applyBorder="1"/>
    <xf numFmtId="164" fontId="2" fillId="0" borderId="24" xfId="0" applyNumberFormat="1" applyFont="1" applyBorder="1"/>
    <xf numFmtId="166" fontId="2" fillId="0" borderId="25" xfId="0" applyNumberFormat="1" applyFont="1" applyBorder="1"/>
    <xf numFmtId="164" fontId="2" fillId="0" borderId="20" xfId="0" applyNumberFormat="1" applyFont="1" applyBorder="1"/>
    <xf numFmtId="166" fontId="2" fillId="0" borderId="20" xfId="0" applyNumberFormat="1" applyFont="1" applyBorder="1"/>
    <xf numFmtId="166" fontId="2" fillId="0" borderId="1" xfId="0" applyNumberFormat="1" applyFont="1" applyFill="1" applyBorder="1"/>
    <xf numFmtId="164" fontId="2" fillId="0" borderId="1" xfId="0" applyNumberFormat="1" applyFont="1" applyFill="1" applyBorder="1"/>
    <xf numFmtId="164" fontId="5" fillId="0" borderId="4" xfId="0" applyNumberFormat="1" applyFont="1" applyFill="1" applyBorder="1"/>
    <xf numFmtId="166" fontId="2" fillId="0" borderId="25" xfId="0" applyNumberFormat="1" applyFont="1" applyBorder="1" applyAlignment="1">
      <alignment vertical="center"/>
    </xf>
    <xf numFmtId="166" fontId="2" fillId="0" borderId="9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top"/>
    </xf>
    <xf numFmtId="16" fontId="3" fillId="0" borderId="11" xfId="0" applyNumberFormat="1" applyFont="1" applyBorder="1" applyAlignment="1">
      <alignment horizontal="center" vertical="top"/>
    </xf>
    <xf numFmtId="164" fontId="3" fillId="0" borderId="11" xfId="0" applyNumberFormat="1" applyFont="1" applyBorder="1"/>
    <xf numFmtId="16" fontId="3" fillId="0" borderId="14" xfId="0" applyNumberFormat="1" applyFont="1" applyBorder="1" applyAlignment="1">
      <alignment horizontal="center" vertical="top"/>
    </xf>
    <xf numFmtId="16" fontId="3" fillId="0" borderId="9" xfId="0" applyNumberFormat="1" applyFont="1" applyBorder="1" applyAlignment="1">
      <alignment horizontal="center" vertical="top"/>
    </xf>
    <xf numFmtId="0" fontId="3" fillId="0" borderId="21" xfId="0" applyFont="1" applyBorder="1"/>
    <xf numFmtId="0" fontId="3" fillId="0" borderId="9" xfId="0" applyFont="1" applyBorder="1"/>
    <xf numFmtId="164" fontId="3" fillId="0" borderId="15" xfId="0" applyNumberFormat="1" applyFont="1" applyBorder="1"/>
    <xf numFmtId="16" fontId="3" fillId="0" borderId="16" xfId="0" applyNumberFormat="1" applyFont="1" applyBorder="1" applyAlignment="1">
      <alignment horizontal="center" vertical="top"/>
    </xf>
    <xf numFmtId="0" fontId="3" fillId="0" borderId="31" xfId="0" applyFont="1" applyBorder="1"/>
    <xf numFmtId="164" fontId="3" fillId="0" borderId="30" xfId="0" applyNumberFormat="1" applyFont="1" applyBorder="1"/>
    <xf numFmtId="164" fontId="3" fillId="0" borderId="17" xfId="0" applyNumberFormat="1" applyFont="1" applyBorder="1"/>
    <xf numFmtId="164" fontId="3" fillId="0" borderId="18" xfId="0" applyNumberFormat="1" applyFont="1" applyBorder="1"/>
    <xf numFmtId="0" fontId="2" fillId="3" borderId="5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/>
    <xf numFmtId="0" fontId="3" fillId="0" borderId="15" xfId="0" applyFont="1" applyBorder="1"/>
    <xf numFmtId="6" fontId="2" fillId="0" borderId="1" xfId="0" applyNumberFormat="1" applyFont="1" applyBorder="1"/>
    <xf numFmtId="166" fontId="2" fillId="0" borderId="11" xfId="0" applyNumberFormat="1" applyFont="1" applyBorder="1" applyAlignment="1"/>
    <xf numFmtId="166" fontId="2" fillId="0" borderId="9" xfId="0" applyNumberFormat="1" applyFont="1" applyBorder="1" applyAlignment="1"/>
    <xf numFmtId="165" fontId="2" fillId="0" borderId="9" xfId="0" applyNumberFormat="1" applyFont="1" applyBorder="1" applyAlignment="1"/>
    <xf numFmtId="165" fontId="2" fillId="0" borderId="9" xfId="0" applyNumberFormat="1" applyFont="1" applyFill="1" applyBorder="1" applyAlignment="1"/>
    <xf numFmtId="165" fontId="2" fillId="0" borderId="9" xfId="0" applyNumberFormat="1" applyFont="1" applyBorder="1"/>
    <xf numFmtId="165" fontId="2" fillId="0" borderId="17" xfId="0" applyNumberFormat="1" applyFont="1" applyBorder="1"/>
    <xf numFmtId="166" fontId="2" fillId="0" borderId="11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6" fontId="2" fillId="0" borderId="13" xfId="0" applyNumberFormat="1" applyFont="1" applyBorder="1"/>
    <xf numFmtId="166" fontId="2" fillId="0" borderId="15" xfId="0" applyNumberFormat="1" applyFont="1" applyBorder="1"/>
    <xf numFmtId="166" fontId="2" fillId="0" borderId="18" xfId="0" applyNumberFormat="1" applyFont="1" applyBorder="1"/>
    <xf numFmtId="166" fontId="2" fillId="0" borderId="32" xfId="0" applyNumberFormat="1" applyFont="1" applyFill="1" applyBorder="1"/>
    <xf numFmtId="166" fontId="2" fillId="0" borderId="11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8" fillId="2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2" fillId="0" borderId="11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0" fontId="2" fillId="0" borderId="7" xfId="0" applyNumberFormat="1" applyFont="1" applyFill="1" applyBorder="1" applyAlignment="1">
      <alignment horizontal="right"/>
    </xf>
    <xf numFmtId="9" fontId="2" fillId="0" borderId="7" xfId="0" applyNumberFormat="1" applyFont="1" applyFill="1" applyBorder="1" applyAlignment="1">
      <alignment horizontal="right"/>
    </xf>
    <xf numFmtId="9" fontId="2" fillId="0" borderId="6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11" fillId="5" borderId="3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CC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5"/>
  <sheetViews>
    <sheetView topLeftCell="A22" workbookViewId="0">
      <selection activeCell="F36" sqref="F36"/>
    </sheetView>
  </sheetViews>
  <sheetFormatPr baseColWidth="10" defaultRowHeight="15" x14ac:dyDescent="0.25"/>
  <cols>
    <col min="1" max="1" width="8" customWidth="1"/>
    <col min="2" max="2" width="31" customWidth="1"/>
    <col min="3" max="3" width="13.140625" customWidth="1"/>
    <col min="4" max="4" width="12.85546875" customWidth="1"/>
    <col min="5" max="5" width="12.28515625" customWidth="1"/>
    <col min="6" max="6" width="16.5703125" customWidth="1"/>
    <col min="7" max="7" width="6.42578125" customWidth="1"/>
    <col min="9" max="9" width="12.28515625" customWidth="1"/>
  </cols>
  <sheetData>
    <row r="4" spans="1:10" ht="15.75" thickBot="1" x14ac:dyDescent="0.3"/>
    <row r="5" spans="1:10" ht="18.75" thickBot="1" x14ac:dyDescent="0.4">
      <c r="B5" s="32" t="s">
        <v>16</v>
      </c>
      <c r="C5" s="37">
        <v>1E-3</v>
      </c>
      <c r="D5" s="38" t="s">
        <v>12</v>
      </c>
      <c r="F5" s="34" t="s">
        <v>13</v>
      </c>
      <c r="G5" s="13"/>
    </row>
    <row r="6" spans="1:10" ht="18.75" thickBot="1" x14ac:dyDescent="0.4">
      <c r="B6" s="32" t="s">
        <v>17</v>
      </c>
      <c r="C6" s="10">
        <v>7.0000000000000007E-2</v>
      </c>
      <c r="D6" s="9" t="s">
        <v>12</v>
      </c>
      <c r="F6" s="14" t="s">
        <v>14</v>
      </c>
      <c r="G6" s="15">
        <v>8</v>
      </c>
    </row>
    <row r="7" spans="1:10" ht="18.75" thickBot="1" x14ac:dyDescent="0.4">
      <c r="B7" s="33" t="s">
        <v>18</v>
      </c>
      <c r="C7" s="11">
        <v>0.21</v>
      </c>
      <c r="D7" s="12"/>
      <c r="F7" s="14" t="s">
        <v>15</v>
      </c>
      <c r="G7" s="15">
        <v>10</v>
      </c>
    </row>
    <row r="12" spans="1:10" ht="15.75" thickBot="1" x14ac:dyDescent="0.3"/>
    <row r="13" spans="1:10" ht="18.75" thickBot="1" x14ac:dyDescent="0.3">
      <c r="A13" s="40" t="s">
        <v>0</v>
      </c>
      <c r="B13" s="40" t="s">
        <v>1</v>
      </c>
      <c r="C13" s="40" t="s">
        <v>2</v>
      </c>
      <c r="D13" s="40"/>
      <c r="E13" s="40" t="s">
        <v>3</v>
      </c>
      <c r="F13" s="40" t="s">
        <v>4</v>
      </c>
      <c r="G13" s="40" t="s">
        <v>32</v>
      </c>
      <c r="H13" s="41" t="s">
        <v>33</v>
      </c>
      <c r="I13" s="42"/>
    </row>
    <row r="14" spans="1:10" ht="18.75" thickBot="1" x14ac:dyDescent="0.3">
      <c r="A14" s="40"/>
      <c r="B14" s="40"/>
      <c r="C14" s="43" t="s">
        <v>5</v>
      </c>
      <c r="D14" s="43" t="s">
        <v>6</v>
      </c>
      <c r="E14" s="40"/>
      <c r="F14" s="40"/>
      <c r="G14" s="40"/>
      <c r="H14" s="43" t="s">
        <v>7</v>
      </c>
      <c r="I14" s="43" t="s">
        <v>8</v>
      </c>
    </row>
    <row r="15" spans="1:10" ht="18" x14ac:dyDescent="0.35">
      <c r="A15" s="16">
        <v>42278</v>
      </c>
      <c r="B15" s="17" t="s">
        <v>19</v>
      </c>
      <c r="C15" s="47"/>
      <c r="D15" s="48">
        <v>2000</v>
      </c>
      <c r="E15" s="18">
        <v>42278</v>
      </c>
      <c r="F15" s="57">
        <f>F14-C15+D15</f>
        <v>2000</v>
      </c>
      <c r="G15" s="68">
        <f>E16-E15</f>
        <v>7</v>
      </c>
      <c r="H15" s="61" t="str">
        <f>IF(F15&lt;0,F15*G15,"")</f>
        <v/>
      </c>
      <c r="I15" s="62">
        <f>IF(F15&gt;0,F15*G15,"")</f>
        <v>14000</v>
      </c>
      <c r="J15" s="8"/>
    </row>
    <row r="16" spans="1:10" ht="18" x14ac:dyDescent="0.35">
      <c r="A16" s="19">
        <v>42285</v>
      </c>
      <c r="B16" s="20" t="s">
        <v>20</v>
      </c>
      <c r="C16" s="49">
        <v>1500</v>
      </c>
      <c r="D16" s="50"/>
      <c r="E16" s="22">
        <v>42285</v>
      </c>
      <c r="F16" s="46">
        <f t="shared" ref="F16:F22" si="0">F15-C16+D16</f>
        <v>500</v>
      </c>
      <c r="G16" s="69">
        <f t="shared" ref="G16:G22" si="1">E17-E16</f>
        <v>1</v>
      </c>
      <c r="H16" s="52" t="str">
        <f t="shared" ref="H16:H22" si="2">IF(F16&lt;0,F16*G16,"")</f>
        <v/>
      </c>
      <c r="I16" s="50">
        <f t="shared" ref="I16:I22" si="3">IF(F16&gt;0,F16*G16,"")</f>
        <v>500</v>
      </c>
    </row>
    <row r="17" spans="1:9" ht="18" x14ac:dyDescent="0.35">
      <c r="A17" s="19">
        <v>42284</v>
      </c>
      <c r="B17" s="20" t="s">
        <v>37</v>
      </c>
      <c r="C17" s="49"/>
      <c r="D17" s="50">
        <v>3000</v>
      </c>
      <c r="E17" s="22">
        <v>42286</v>
      </c>
      <c r="F17" s="46">
        <f t="shared" si="0"/>
        <v>3500</v>
      </c>
      <c r="G17" s="69">
        <f t="shared" si="1"/>
        <v>5</v>
      </c>
      <c r="H17" s="52" t="str">
        <f t="shared" si="2"/>
        <v/>
      </c>
      <c r="I17" s="50">
        <f t="shared" si="3"/>
        <v>17500</v>
      </c>
    </row>
    <row r="18" spans="1:9" ht="18" x14ac:dyDescent="0.35">
      <c r="A18" s="19">
        <v>42291</v>
      </c>
      <c r="B18" s="20" t="s">
        <v>38</v>
      </c>
      <c r="C18" s="49">
        <v>4000</v>
      </c>
      <c r="D18" s="50"/>
      <c r="E18" s="22">
        <v>42291</v>
      </c>
      <c r="F18" s="46">
        <f t="shared" si="0"/>
        <v>-500</v>
      </c>
      <c r="G18" s="69">
        <f t="shared" si="1"/>
        <v>3</v>
      </c>
      <c r="H18" s="50">
        <f t="shared" si="2"/>
        <v>-1500</v>
      </c>
      <c r="I18" s="50" t="str">
        <f t="shared" si="3"/>
        <v/>
      </c>
    </row>
    <row r="19" spans="1:9" ht="18" x14ac:dyDescent="0.35">
      <c r="A19" s="19">
        <v>42294</v>
      </c>
      <c r="B19" s="20" t="s">
        <v>21</v>
      </c>
      <c r="C19" s="49">
        <v>500</v>
      </c>
      <c r="D19" s="50"/>
      <c r="E19" s="22">
        <v>42294</v>
      </c>
      <c r="F19" s="46">
        <f t="shared" si="0"/>
        <v>-1000</v>
      </c>
      <c r="G19" s="69">
        <f t="shared" si="1"/>
        <v>1</v>
      </c>
      <c r="H19" s="50">
        <f t="shared" si="2"/>
        <v>-1000</v>
      </c>
      <c r="I19" s="50" t="str">
        <f t="shared" si="3"/>
        <v/>
      </c>
    </row>
    <row r="20" spans="1:9" ht="18" x14ac:dyDescent="0.35">
      <c r="A20" s="19">
        <v>42295</v>
      </c>
      <c r="B20" s="20" t="s">
        <v>22</v>
      </c>
      <c r="C20" s="49">
        <v>1000</v>
      </c>
      <c r="D20" s="50"/>
      <c r="E20" s="22">
        <v>42295</v>
      </c>
      <c r="F20" s="46">
        <f t="shared" si="0"/>
        <v>-2000</v>
      </c>
      <c r="G20" s="69">
        <f t="shared" si="1"/>
        <v>4</v>
      </c>
      <c r="H20" s="50">
        <f t="shared" si="2"/>
        <v>-8000</v>
      </c>
      <c r="I20" s="50" t="str">
        <f t="shared" si="3"/>
        <v/>
      </c>
    </row>
    <row r="21" spans="1:9" ht="18" x14ac:dyDescent="0.35">
      <c r="A21" s="19">
        <v>42299</v>
      </c>
      <c r="B21" s="20" t="s">
        <v>39</v>
      </c>
      <c r="C21" s="51"/>
      <c r="D21" s="50">
        <v>5000</v>
      </c>
      <c r="E21" s="22">
        <v>42299</v>
      </c>
      <c r="F21" s="46">
        <f t="shared" si="0"/>
        <v>3000</v>
      </c>
      <c r="G21" s="69">
        <f t="shared" si="1"/>
        <v>6</v>
      </c>
      <c r="H21" s="52" t="str">
        <f t="shared" si="2"/>
        <v/>
      </c>
      <c r="I21" s="50">
        <f t="shared" si="3"/>
        <v>18000</v>
      </c>
    </row>
    <row r="22" spans="1:9" ht="18.75" thickBot="1" x14ac:dyDescent="0.4">
      <c r="A22" s="19">
        <v>42305</v>
      </c>
      <c r="B22" s="20" t="s">
        <v>40</v>
      </c>
      <c r="C22" s="51"/>
      <c r="D22" s="50">
        <v>3500</v>
      </c>
      <c r="E22" s="22">
        <v>42305</v>
      </c>
      <c r="F22" s="46">
        <f t="shared" si="0"/>
        <v>6500</v>
      </c>
      <c r="G22" s="69">
        <f t="shared" si="1"/>
        <v>3</v>
      </c>
      <c r="H22" s="63" t="str">
        <f t="shared" si="2"/>
        <v/>
      </c>
      <c r="I22" s="64">
        <f t="shared" si="3"/>
        <v>19500</v>
      </c>
    </row>
    <row r="23" spans="1:9" ht="18.75" thickBot="1" x14ac:dyDescent="0.4">
      <c r="A23" s="19">
        <v>42308</v>
      </c>
      <c r="B23" s="20" t="s">
        <v>28</v>
      </c>
      <c r="C23" s="51"/>
      <c r="D23" s="52"/>
      <c r="E23" s="22">
        <v>42308</v>
      </c>
      <c r="F23" s="58"/>
      <c r="G23" s="25"/>
      <c r="H23" s="44" t="s">
        <v>34</v>
      </c>
      <c r="I23" s="45" t="s">
        <v>35</v>
      </c>
    </row>
    <row r="24" spans="1:9" ht="18" x14ac:dyDescent="0.35">
      <c r="A24" s="19">
        <v>42308</v>
      </c>
      <c r="B24" s="20" t="s">
        <v>29</v>
      </c>
      <c r="C24" s="51"/>
      <c r="D24" s="53">
        <f>C33</f>
        <v>0.19305555555555556</v>
      </c>
      <c r="E24" s="22">
        <v>42308</v>
      </c>
      <c r="F24" s="58">
        <f>(F22+D24)</f>
        <v>6500.1930555555555</v>
      </c>
      <c r="G24" s="23"/>
      <c r="H24" s="60">
        <f>SUM(H15:H22)</f>
        <v>-10500</v>
      </c>
      <c r="I24" s="60">
        <f>SUM(I15:I22)</f>
        <v>69500</v>
      </c>
    </row>
    <row r="25" spans="1:9" ht="18" x14ac:dyDescent="0.35">
      <c r="A25" s="19">
        <v>42308</v>
      </c>
      <c r="B25" s="20" t="s">
        <v>30</v>
      </c>
      <c r="C25" s="54">
        <f>C34</f>
        <v>-2.041666666666667</v>
      </c>
      <c r="D25" s="52"/>
      <c r="E25" s="22">
        <v>42308</v>
      </c>
      <c r="F25" s="58">
        <f>IF(C25&lt;0,F24+C25,F24-C25)</f>
        <v>6498.1513888888885</v>
      </c>
      <c r="G25" s="23"/>
      <c r="H25" s="23"/>
      <c r="I25" s="21"/>
    </row>
    <row r="26" spans="1:9" ht="18" x14ac:dyDescent="0.35">
      <c r="A26" s="19">
        <v>42308</v>
      </c>
      <c r="B26" s="20" t="s">
        <v>14</v>
      </c>
      <c r="C26" s="55">
        <v>8</v>
      </c>
      <c r="D26" s="23"/>
      <c r="E26" s="22">
        <v>42308</v>
      </c>
      <c r="F26" s="58">
        <f t="shared" ref="F26:F28" si="4">IF(C26&lt;0,F25+C26,F25-C26)</f>
        <v>6490.1513888888885</v>
      </c>
      <c r="G26" s="23"/>
      <c r="H26" s="23"/>
      <c r="I26" s="23"/>
    </row>
    <row r="27" spans="1:9" ht="18.75" thickBot="1" x14ac:dyDescent="0.4">
      <c r="A27" s="19">
        <v>42308</v>
      </c>
      <c r="B27" s="20" t="s">
        <v>31</v>
      </c>
      <c r="C27" s="56">
        <v>10</v>
      </c>
      <c r="D27" s="23"/>
      <c r="E27" s="22">
        <v>42308</v>
      </c>
      <c r="F27" s="59">
        <f t="shared" si="4"/>
        <v>6480.1513888888885</v>
      </c>
      <c r="G27" s="23"/>
      <c r="H27" s="3"/>
      <c r="I27" s="3"/>
    </row>
    <row r="28" spans="1:9" ht="21" thickTop="1" thickBot="1" x14ac:dyDescent="0.4">
      <c r="A28" s="19">
        <v>42308</v>
      </c>
      <c r="B28" s="31" t="s">
        <v>9</v>
      </c>
      <c r="C28" s="51">
        <v>3.9899999999999998E-2</v>
      </c>
      <c r="D28" s="23"/>
      <c r="E28" s="26">
        <v>42308</v>
      </c>
      <c r="F28" s="39">
        <f t="shared" si="4"/>
        <v>6480.1114888888887</v>
      </c>
      <c r="G28" s="27"/>
      <c r="H28" s="3"/>
      <c r="I28" s="3"/>
    </row>
    <row r="29" spans="1:9" ht="15.75" thickTop="1" x14ac:dyDescent="0.25">
      <c r="C29" s="2"/>
      <c r="D29" s="2"/>
      <c r="E29" s="2"/>
      <c r="F29" s="2"/>
      <c r="G29" s="2"/>
      <c r="H29" s="2"/>
      <c r="I29" s="2"/>
    </row>
    <row r="30" spans="1:9" ht="15.75" thickBot="1" x14ac:dyDescent="0.3">
      <c r="C30" s="2"/>
      <c r="D30" s="2"/>
      <c r="E30" s="2"/>
      <c r="F30" s="2"/>
      <c r="G30" s="2"/>
      <c r="H30" s="2"/>
      <c r="I30" s="2"/>
    </row>
    <row r="31" spans="1:9" ht="18.75" thickBot="1" x14ac:dyDescent="0.4">
      <c r="B31" s="35" t="s">
        <v>10</v>
      </c>
      <c r="C31" s="65">
        <f>360/C5</f>
        <v>360000</v>
      </c>
      <c r="D31" s="30"/>
      <c r="E31" s="2"/>
      <c r="F31" s="2"/>
      <c r="G31" s="2"/>
      <c r="H31" s="2"/>
      <c r="I31" s="2"/>
    </row>
    <row r="32" spans="1:9" ht="18.75" thickBot="1" x14ac:dyDescent="0.4">
      <c r="B32" s="35" t="s">
        <v>10</v>
      </c>
      <c r="C32" s="66">
        <f>360/C6</f>
        <v>5142.8571428571422</v>
      </c>
      <c r="D32" s="30"/>
      <c r="E32" s="127" t="s">
        <v>41</v>
      </c>
      <c r="F32" s="128"/>
      <c r="G32" s="128"/>
      <c r="H32" s="128"/>
      <c r="I32" s="129"/>
    </row>
    <row r="33" spans="2:9" ht="18.75" thickBot="1" x14ac:dyDescent="0.4">
      <c r="B33" s="35" t="s">
        <v>10</v>
      </c>
      <c r="C33" s="66">
        <f>I24/C31</f>
        <v>0.19305555555555556</v>
      </c>
      <c r="D33" s="30"/>
      <c r="E33" s="130"/>
      <c r="F33" s="131"/>
      <c r="G33" s="131"/>
      <c r="H33" s="131"/>
      <c r="I33" s="132"/>
    </row>
    <row r="34" spans="2:9" ht="18.75" thickBot="1" x14ac:dyDescent="0.4">
      <c r="B34" s="36" t="s">
        <v>36</v>
      </c>
      <c r="C34" s="67">
        <f>H24/C32</f>
        <v>-2.041666666666667</v>
      </c>
      <c r="D34" s="30"/>
      <c r="E34" s="133"/>
      <c r="F34" s="134"/>
      <c r="G34" s="134"/>
      <c r="H34" s="134"/>
      <c r="I34" s="135"/>
    </row>
    <row r="35" spans="2:9" x14ac:dyDescent="0.25">
      <c r="B35" s="29"/>
      <c r="C35" s="28"/>
      <c r="D35" s="28"/>
      <c r="E35" s="2"/>
      <c r="F35" s="2"/>
      <c r="G35" s="2"/>
      <c r="H35" s="2"/>
      <c r="I35" s="2"/>
    </row>
  </sheetData>
  <mergeCells count="8">
    <mergeCell ref="E32:I34"/>
    <mergeCell ref="H13:I13"/>
    <mergeCell ref="G13:G14"/>
    <mergeCell ref="A13:A14"/>
    <mergeCell ref="B13:B14"/>
    <mergeCell ref="C13:D13"/>
    <mergeCell ref="E13:E14"/>
    <mergeCell ref="F13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abSelected="1" workbookViewId="0"/>
  </sheetViews>
  <sheetFormatPr baseColWidth="10" defaultRowHeight="15" x14ac:dyDescent="0.25"/>
  <cols>
    <col min="1" max="1" width="8.42578125" customWidth="1"/>
    <col min="2" max="2" width="32.85546875" customWidth="1"/>
    <col min="3" max="3" width="16.140625" style="115" customWidth="1"/>
    <col min="4" max="4" width="13.85546875" customWidth="1"/>
    <col min="5" max="5" width="13" customWidth="1"/>
    <col min="6" max="6" width="16.85546875" style="115" customWidth="1"/>
    <col min="7" max="7" width="5.85546875" customWidth="1"/>
    <col min="9" max="9" width="12.42578125" customWidth="1"/>
  </cols>
  <sheetData>
    <row r="2" spans="1:9" ht="15.75" thickBot="1" x14ac:dyDescent="0.3"/>
    <row r="3" spans="1:9" ht="18.75" thickBot="1" x14ac:dyDescent="0.4">
      <c r="B3" s="32" t="s">
        <v>16</v>
      </c>
      <c r="C3" s="121">
        <v>2E-3</v>
      </c>
      <c r="D3" s="9" t="s">
        <v>12</v>
      </c>
      <c r="F3" s="34" t="s">
        <v>13</v>
      </c>
      <c r="G3" s="13"/>
    </row>
    <row r="4" spans="1:9" ht="18.75" thickBot="1" x14ac:dyDescent="0.4">
      <c r="B4" s="32" t="s">
        <v>17</v>
      </c>
      <c r="C4" s="122">
        <v>0.06</v>
      </c>
      <c r="D4" s="9" t="s">
        <v>12</v>
      </c>
      <c r="F4" s="124" t="s">
        <v>14</v>
      </c>
      <c r="G4" s="94">
        <v>5</v>
      </c>
    </row>
    <row r="5" spans="1:9" ht="18.75" thickBot="1" x14ac:dyDescent="0.4">
      <c r="B5" s="33" t="s">
        <v>18</v>
      </c>
      <c r="C5" s="123">
        <v>0.21</v>
      </c>
      <c r="D5" s="4"/>
      <c r="F5" s="124" t="s">
        <v>15</v>
      </c>
      <c r="G5" s="94">
        <v>10</v>
      </c>
    </row>
    <row r="11" spans="1:9" x14ac:dyDescent="0.25">
      <c r="A11" s="1"/>
      <c r="B11" s="1"/>
      <c r="C11" s="116"/>
      <c r="D11" s="1"/>
      <c r="E11" s="1"/>
      <c r="F11" s="116"/>
      <c r="G11" s="1"/>
      <c r="H11" s="1"/>
      <c r="I11" s="1"/>
    </row>
    <row r="12" spans="1:9" ht="15.75" thickBot="1" x14ac:dyDescent="0.3">
      <c r="A12" s="5"/>
      <c r="B12" s="5"/>
      <c r="C12" s="116"/>
      <c r="D12" s="1"/>
      <c r="E12" s="5"/>
      <c r="F12" s="125"/>
      <c r="G12" s="5"/>
      <c r="H12" s="1"/>
      <c r="I12" s="1"/>
    </row>
    <row r="13" spans="1:9" ht="18.75" thickBot="1" x14ac:dyDescent="0.3">
      <c r="A13" s="72" t="s">
        <v>0</v>
      </c>
      <c r="B13" s="72" t="s">
        <v>1</v>
      </c>
      <c r="C13" s="73" t="s">
        <v>2</v>
      </c>
      <c r="D13" s="74"/>
      <c r="E13" s="72" t="s">
        <v>3</v>
      </c>
      <c r="F13" s="72" t="s">
        <v>4</v>
      </c>
      <c r="G13" s="72" t="s">
        <v>32</v>
      </c>
      <c r="H13" s="73" t="s">
        <v>33</v>
      </c>
      <c r="I13" s="74"/>
    </row>
    <row r="14" spans="1:9" ht="18.75" thickBot="1" x14ac:dyDescent="0.3">
      <c r="A14" s="75"/>
      <c r="B14" s="75"/>
      <c r="C14" s="76" t="s">
        <v>5</v>
      </c>
      <c r="D14" s="76" t="s">
        <v>6</v>
      </c>
      <c r="E14" s="75"/>
      <c r="F14" s="75"/>
      <c r="G14" s="75"/>
      <c r="H14" s="76" t="s">
        <v>7</v>
      </c>
      <c r="I14" s="76" t="s">
        <v>8</v>
      </c>
    </row>
    <row r="15" spans="1:9" ht="18" x14ac:dyDescent="0.35">
      <c r="A15" s="77">
        <v>42248</v>
      </c>
      <c r="B15" s="70" t="s">
        <v>19</v>
      </c>
      <c r="C15" s="117"/>
      <c r="D15" s="95">
        <v>5000</v>
      </c>
      <c r="E15" s="78">
        <v>42248</v>
      </c>
      <c r="F15" s="101">
        <f>F14-C15+D15</f>
        <v>5000</v>
      </c>
      <c r="G15" s="108">
        <f>E16-E15</f>
        <v>2</v>
      </c>
      <c r="H15" s="79" t="str">
        <f>IF(F15&lt;0,F15*G15,"")</f>
        <v/>
      </c>
      <c r="I15" s="104">
        <f>IF(F15&gt;0,F15*G15,"")</f>
        <v>10000</v>
      </c>
    </row>
    <row r="16" spans="1:9" ht="18" x14ac:dyDescent="0.35">
      <c r="A16" s="80">
        <v>42250</v>
      </c>
      <c r="B16" s="20" t="s">
        <v>20</v>
      </c>
      <c r="C16" s="102">
        <v>2000</v>
      </c>
      <c r="D16" s="96"/>
      <c r="E16" s="81">
        <v>42250</v>
      </c>
      <c r="F16" s="102">
        <f>F15-C16+D16</f>
        <v>3000</v>
      </c>
      <c r="G16" s="69">
        <f t="shared" ref="G16:G23" si="0">E17-E16</f>
        <v>3</v>
      </c>
      <c r="H16" s="23" t="str">
        <f t="shared" ref="H16:H23" si="1">IF(F16&lt;0,F16*G16,"")</f>
        <v/>
      </c>
      <c r="I16" s="105">
        <f t="shared" ref="I16:I23" si="2">IF(F16&gt;0,F16*G16,"")</f>
        <v>9000</v>
      </c>
    </row>
    <row r="17" spans="1:12" ht="18" x14ac:dyDescent="0.35">
      <c r="A17" s="80">
        <v>42253</v>
      </c>
      <c r="B17" s="20" t="s">
        <v>21</v>
      </c>
      <c r="C17" s="102">
        <v>500</v>
      </c>
      <c r="D17" s="96"/>
      <c r="E17" s="81">
        <v>42253</v>
      </c>
      <c r="F17" s="102">
        <f t="shared" ref="F17:F23" si="3">F16-C17+D17</f>
        <v>2500</v>
      </c>
      <c r="G17" s="69">
        <f t="shared" si="0"/>
        <v>5</v>
      </c>
      <c r="H17" s="23" t="str">
        <f t="shared" si="1"/>
        <v/>
      </c>
      <c r="I17" s="105">
        <f t="shared" si="2"/>
        <v>12500</v>
      </c>
    </row>
    <row r="18" spans="1:12" ht="18" x14ac:dyDescent="0.35">
      <c r="A18" s="80">
        <v>42258</v>
      </c>
      <c r="B18" s="20" t="s">
        <v>22</v>
      </c>
      <c r="C18" s="102">
        <v>1500</v>
      </c>
      <c r="D18" s="96"/>
      <c r="E18" s="81">
        <v>42258</v>
      </c>
      <c r="F18" s="102">
        <f t="shared" si="3"/>
        <v>1000</v>
      </c>
      <c r="G18" s="69">
        <f t="shared" si="0"/>
        <v>2</v>
      </c>
      <c r="H18" s="23" t="str">
        <f t="shared" si="1"/>
        <v/>
      </c>
      <c r="I18" s="105">
        <f t="shared" si="2"/>
        <v>2000</v>
      </c>
      <c r="J18" s="7"/>
    </row>
    <row r="19" spans="1:12" ht="18" x14ac:dyDescent="0.35">
      <c r="A19" s="80">
        <v>42260</v>
      </c>
      <c r="B19" s="20" t="s">
        <v>23</v>
      </c>
      <c r="C19" s="102"/>
      <c r="D19" s="96">
        <v>2000</v>
      </c>
      <c r="E19" s="81">
        <v>42260</v>
      </c>
      <c r="F19" s="102">
        <f t="shared" si="3"/>
        <v>3000</v>
      </c>
      <c r="G19" s="69">
        <f t="shared" si="0"/>
        <v>6</v>
      </c>
      <c r="H19" s="23" t="str">
        <f t="shared" si="1"/>
        <v/>
      </c>
      <c r="I19" s="105">
        <f t="shared" si="2"/>
        <v>18000</v>
      </c>
    </row>
    <row r="20" spans="1:12" ht="18" x14ac:dyDescent="0.35">
      <c r="A20" s="80">
        <v>42265</v>
      </c>
      <c r="B20" s="20" t="s">
        <v>24</v>
      </c>
      <c r="C20" s="102"/>
      <c r="D20" s="96">
        <v>4000</v>
      </c>
      <c r="E20" s="81">
        <v>42266</v>
      </c>
      <c r="F20" s="102">
        <f t="shared" si="3"/>
        <v>7000</v>
      </c>
      <c r="G20" s="69">
        <f t="shared" si="0"/>
        <v>0</v>
      </c>
      <c r="H20" s="23" t="str">
        <f t="shared" si="1"/>
        <v/>
      </c>
      <c r="I20" s="105">
        <f t="shared" si="2"/>
        <v>0</v>
      </c>
    </row>
    <row r="21" spans="1:12" ht="18" x14ac:dyDescent="0.35">
      <c r="A21" s="80">
        <v>42266</v>
      </c>
      <c r="B21" s="20" t="s">
        <v>25</v>
      </c>
      <c r="C21" s="102">
        <v>2000</v>
      </c>
      <c r="D21" s="96"/>
      <c r="E21" s="81">
        <v>42266</v>
      </c>
      <c r="F21" s="102">
        <f t="shared" si="3"/>
        <v>5000</v>
      </c>
      <c r="G21" s="69">
        <f t="shared" si="0"/>
        <v>4</v>
      </c>
      <c r="H21" s="23" t="str">
        <f t="shared" si="1"/>
        <v/>
      </c>
      <c r="I21" s="105">
        <f t="shared" si="2"/>
        <v>20000</v>
      </c>
    </row>
    <row r="22" spans="1:12" ht="18" x14ac:dyDescent="0.35">
      <c r="A22" s="80">
        <v>42270</v>
      </c>
      <c r="B22" s="20" t="s">
        <v>26</v>
      </c>
      <c r="C22" s="102">
        <v>4000</v>
      </c>
      <c r="D22" s="96"/>
      <c r="E22" s="81">
        <v>42270</v>
      </c>
      <c r="F22" s="102">
        <f t="shared" si="3"/>
        <v>1000</v>
      </c>
      <c r="G22" s="69">
        <f t="shared" si="0"/>
        <v>4</v>
      </c>
      <c r="H22" s="23" t="str">
        <f t="shared" si="1"/>
        <v/>
      </c>
      <c r="I22" s="105">
        <f t="shared" si="2"/>
        <v>4000</v>
      </c>
    </row>
    <row r="23" spans="1:12" ht="18.75" thickBot="1" x14ac:dyDescent="0.4">
      <c r="A23" s="80">
        <v>42272</v>
      </c>
      <c r="B23" s="20" t="s">
        <v>27</v>
      </c>
      <c r="C23" s="118"/>
      <c r="D23" s="96">
        <v>3000</v>
      </c>
      <c r="E23" s="81">
        <v>42274</v>
      </c>
      <c r="F23" s="102">
        <f t="shared" si="3"/>
        <v>4000</v>
      </c>
      <c r="G23" s="69">
        <f t="shared" si="0"/>
        <v>3</v>
      </c>
      <c r="H23" s="24" t="str">
        <f t="shared" si="1"/>
        <v/>
      </c>
      <c r="I23" s="106">
        <f t="shared" si="2"/>
        <v>12000</v>
      </c>
    </row>
    <row r="24" spans="1:12" ht="18.75" thickBot="1" x14ac:dyDescent="0.4">
      <c r="A24" s="80">
        <v>42277</v>
      </c>
      <c r="B24" s="20" t="s">
        <v>28</v>
      </c>
      <c r="C24" s="118"/>
      <c r="D24" s="97"/>
      <c r="E24" s="81">
        <v>42277</v>
      </c>
      <c r="F24" s="103"/>
      <c r="G24" s="82"/>
      <c r="H24" s="90" t="s">
        <v>34</v>
      </c>
      <c r="I24" s="91" t="s">
        <v>35</v>
      </c>
    </row>
    <row r="25" spans="1:12" ht="18" x14ac:dyDescent="0.35">
      <c r="A25" s="80">
        <v>42277</v>
      </c>
      <c r="B25" s="20" t="s">
        <v>29</v>
      </c>
      <c r="C25" s="118"/>
      <c r="D25" s="98">
        <v>0.48</v>
      </c>
      <c r="E25" s="83"/>
      <c r="F25" s="112">
        <f>F23+D25</f>
        <v>4000.48</v>
      </c>
      <c r="G25" s="23"/>
      <c r="H25" s="60">
        <f>SUM(H15:H23)</f>
        <v>0</v>
      </c>
      <c r="I25" s="107">
        <f>SUM(I15:I23)</f>
        <v>87500</v>
      </c>
    </row>
    <row r="26" spans="1:12" ht="18" x14ac:dyDescent="0.35">
      <c r="A26" s="80">
        <v>42277</v>
      </c>
      <c r="B26" s="20" t="s">
        <v>30</v>
      </c>
      <c r="C26" s="119">
        <v>0</v>
      </c>
      <c r="D26" s="99"/>
      <c r="E26" s="83"/>
      <c r="F26" s="112">
        <f>(F25+C26)</f>
        <v>4000.48</v>
      </c>
      <c r="G26" s="23"/>
      <c r="H26" s="25"/>
      <c r="I26" s="93"/>
    </row>
    <row r="27" spans="1:12" ht="18" x14ac:dyDescent="0.35">
      <c r="A27" s="80">
        <v>42277</v>
      </c>
      <c r="B27" s="20" t="s">
        <v>14</v>
      </c>
      <c r="C27" s="102">
        <v>5</v>
      </c>
      <c r="D27" s="99"/>
      <c r="E27" s="83"/>
      <c r="F27" s="112">
        <f t="shared" ref="F27" si="4">IF(C27&lt;0,F25+C27,F25-C27)</f>
        <v>3995.48</v>
      </c>
      <c r="G27" s="23"/>
      <c r="H27" s="23"/>
      <c r="I27" s="92"/>
    </row>
    <row r="28" spans="1:12" ht="18.75" thickBot="1" x14ac:dyDescent="0.4">
      <c r="A28" s="80">
        <v>42277</v>
      </c>
      <c r="B28" s="20" t="s">
        <v>31</v>
      </c>
      <c r="C28" s="102">
        <v>10</v>
      </c>
      <c r="D28" s="99"/>
      <c r="E28" s="83"/>
      <c r="F28" s="113">
        <f>(F27-C28)</f>
        <v>3985.48</v>
      </c>
      <c r="G28" s="23"/>
      <c r="H28" s="23"/>
      <c r="I28" s="84"/>
      <c r="K28" s="6"/>
      <c r="L28" s="6"/>
    </row>
    <row r="29" spans="1:12" ht="21" thickTop="1" thickBot="1" x14ac:dyDescent="0.4">
      <c r="A29" s="85">
        <v>42277</v>
      </c>
      <c r="B29" s="71" t="s">
        <v>9</v>
      </c>
      <c r="C29" s="120">
        <v>0.1</v>
      </c>
      <c r="D29" s="100"/>
      <c r="E29" s="86"/>
      <c r="F29" s="114">
        <f>(F28-C29)</f>
        <v>3985.38</v>
      </c>
      <c r="G29" s="87"/>
      <c r="H29" s="88"/>
      <c r="I29" s="89"/>
      <c r="L29" s="6"/>
    </row>
    <row r="30" spans="1:12" x14ac:dyDescent="0.25">
      <c r="F30" s="126"/>
    </row>
    <row r="31" spans="1:12" ht="15.75" thickBot="1" x14ac:dyDescent="0.3"/>
    <row r="32" spans="1:12" ht="18.75" thickBot="1" x14ac:dyDescent="0.4">
      <c r="B32" s="35" t="s">
        <v>10</v>
      </c>
      <c r="C32" s="109">
        <f>360/C3</f>
        <v>180000</v>
      </c>
    </row>
    <row r="33" spans="2:9" ht="18.75" thickBot="1" x14ac:dyDescent="0.4">
      <c r="B33" s="35" t="s">
        <v>11</v>
      </c>
      <c r="C33" s="110">
        <f>360/C4</f>
        <v>6000</v>
      </c>
      <c r="E33" s="127" t="s">
        <v>41</v>
      </c>
      <c r="F33" s="128"/>
      <c r="G33" s="128"/>
      <c r="H33" s="128"/>
      <c r="I33" s="129"/>
    </row>
    <row r="34" spans="2:9" ht="18.75" thickBot="1" x14ac:dyDescent="0.4">
      <c r="B34" s="35" t="s">
        <v>16</v>
      </c>
      <c r="C34" s="111">
        <f>IF(I25/D25&lt;=0,"",I25/D25)</f>
        <v>182291.66666666669</v>
      </c>
      <c r="E34" s="130"/>
      <c r="F34" s="131"/>
      <c r="G34" s="131"/>
      <c r="H34" s="131"/>
      <c r="I34" s="132"/>
    </row>
    <row r="35" spans="2:9" ht="18.75" thickBot="1" x14ac:dyDescent="0.4">
      <c r="B35" s="36" t="s">
        <v>36</v>
      </c>
      <c r="C35" s="111">
        <v>0</v>
      </c>
      <c r="E35" s="133"/>
      <c r="F35" s="134"/>
      <c r="G35" s="134"/>
      <c r="H35" s="134"/>
      <c r="I35" s="135"/>
    </row>
  </sheetData>
  <mergeCells count="8">
    <mergeCell ref="E33:I35"/>
    <mergeCell ref="H13:I13"/>
    <mergeCell ref="A13:A14"/>
    <mergeCell ref="G13:G14"/>
    <mergeCell ref="F13:F14"/>
    <mergeCell ref="E13:E14"/>
    <mergeCell ref="C13:D13"/>
    <mergeCell ref="B13:B1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ejercicio 1</vt:lpstr>
      <vt:lpstr>ejercicio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</dc:creator>
  <cp:lastModifiedBy>Alba</cp:lastModifiedBy>
  <dcterms:created xsi:type="dcterms:W3CDTF">2015-10-30T18:54:05Z</dcterms:created>
  <dcterms:modified xsi:type="dcterms:W3CDTF">2015-11-02T15:11:37Z</dcterms:modified>
</cp:coreProperties>
</file>