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1760" windowHeight="5505"/>
  </bookViews>
  <sheets>
    <sheet name="Cafetería" sheetId="5" r:id="rId1"/>
    <sheet name="Heladería" sheetId="4" r:id="rId2"/>
  </sheets>
  <calcPr calcId="145621"/>
</workbook>
</file>

<file path=xl/calcChain.xml><?xml version="1.0" encoding="utf-8"?>
<calcChain xmlns="http://schemas.openxmlformats.org/spreadsheetml/2006/main">
  <c r="E58" i="5" l="1"/>
  <c r="E57" i="5"/>
  <c r="E55" i="5"/>
  <c r="E54" i="5"/>
  <c r="E53" i="5"/>
  <c r="E50" i="5"/>
  <c r="C54" i="5"/>
  <c r="C53" i="5"/>
  <c r="C50" i="5"/>
  <c r="E38" i="5"/>
  <c r="D28" i="5"/>
  <c r="E28" i="5" s="1"/>
  <c r="D29" i="5"/>
  <c r="E29" i="5" s="1"/>
  <c r="D30" i="5"/>
  <c r="E30" i="5" s="1"/>
  <c r="D31" i="5"/>
  <c r="E31" i="5" s="1"/>
  <c r="D32" i="5"/>
  <c r="E32" i="5" s="1"/>
  <c r="D27" i="5"/>
  <c r="I25" i="5"/>
  <c r="C27" i="5" s="1"/>
  <c r="D15" i="5"/>
  <c r="E15" i="5" s="1"/>
  <c r="D16" i="5"/>
  <c r="E16" i="5" s="1"/>
  <c r="D17" i="5"/>
  <c r="E17" i="5" s="1"/>
  <c r="D18" i="5"/>
  <c r="D19" i="5"/>
  <c r="E19" i="5" s="1"/>
  <c r="D14" i="5"/>
  <c r="E14" i="5" s="1"/>
  <c r="E18" i="5"/>
  <c r="E20" i="5" l="1"/>
  <c r="E22" i="5" s="1"/>
  <c r="E27" i="5"/>
  <c r="E33" i="5" s="1"/>
  <c r="E42" i="5" s="1"/>
  <c r="E37" i="5" l="1"/>
  <c r="E39" i="5"/>
  <c r="C39" i="4"/>
  <c r="E30" i="4"/>
  <c r="D35" i="4"/>
  <c r="E35" i="4" s="1"/>
  <c r="E33" i="4"/>
  <c r="C38" i="4" s="1"/>
  <c r="E29" i="4"/>
  <c r="E31" i="4" s="1"/>
  <c r="C37" i="4" s="1"/>
  <c r="D9" i="4"/>
  <c r="E9" i="4" s="1"/>
  <c r="C13" i="4" s="1"/>
  <c r="C17" i="4"/>
  <c r="E7" i="4"/>
  <c r="C12" i="4" s="1"/>
  <c r="E5" i="4"/>
  <c r="C11" i="4" s="1"/>
  <c r="E40" i="5" l="1"/>
  <c r="E43" i="5" s="1"/>
  <c r="E47" i="5" s="1"/>
  <c r="C40" i="4"/>
  <c r="C14" i="4"/>
  <c r="A17" i="4" s="1"/>
  <c r="D17" i="4" s="1"/>
  <c r="C52" i="4" l="1"/>
  <c r="D53" i="4" s="1"/>
  <c r="E47" i="4"/>
  <c r="C43" i="4"/>
  <c r="C44" i="4" s="1"/>
  <c r="E48" i="4" s="1"/>
  <c r="C21" i="4"/>
  <c r="E21" i="4" s="1"/>
  <c r="H21" i="4" s="1"/>
  <c r="C23" i="4"/>
  <c r="E23" i="4" s="1"/>
  <c r="H23" i="4" s="1"/>
  <c r="C22" i="4"/>
  <c r="E22" i="4" s="1"/>
  <c r="H22" i="4" s="1"/>
  <c r="H24" i="4" l="1"/>
  <c r="D57" i="4" s="1"/>
  <c r="E49" i="4"/>
  <c r="D50" i="4" s="1"/>
  <c r="C54" i="4" s="1"/>
  <c r="D56" i="4" s="1"/>
  <c r="D58" i="4" s="1"/>
</calcChain>
</file>

<file path=xl/sharedStrings.xml><?xml version="1.0" encoding="utf-8"?>
<sst xmlns="http://schemas.openxmlformats.org/spreadsheetml/2006/main" count="179" uniqueCount="106">
  <si>
    <t>TOTAL</t>
  </si>
  <si>
    <t>Personal empleado</t>
  </si>
  <si>
    <t>Potencia eléctrica</t>
  </si>
  <si>
    <t>Mesas</t>
  </si>
  <si>
    <t>1.1. Cuantificación de los módulos</t>
  </si>
  <si>
    <t>nº horas</t>
  </si>
  <si>
    <t>Horas/año</t>
  </si>
  <si>
    <t>Unidades 
computables</t>
  </si>
  <si>
    <t>Kw 
consumidos</t>
  </si>
  <si>
    <t>PERSONAL</t>
  </si>
  <si>
    <t>POTENCIA ELECTRICA</t>
  </si>
  <si>
    <t>MESAS</t>
  </si>
  <si>
    <t>Nº de mesas</t>
  </si>
  <si>
    <t>Días/año</t>
  </si>
  <si>
    <t>Dias/año</t>
  </si>
  <si>
    <t>1.2. Cuota devengada anual</t>
  </si>
  <si>
    <t>Actividad: Heladería</t>
  </si>
  <si>
    <t xml:space="preserve">Epígrafe IAE: </t>
  </si>
  <si>
    <t>Módulo</t>
  </si>
  <si>
    <t>Definición</t>
  </si>
  <si>
    <t>Unidad</t>
  </si>
  <si>
    <t>Cuota 
devengada/ unidad</t>
  </si>
  <si>
    <t>Personal</t>
  </si>
  <si>
    <t>Potencia</t>
  </si>
  <si>
    <t>Persona</t>
  </si>
  <si>
    <t>Kw Cotratado</t>
  </si>
  <si>
    <t>Mesa</t>
  </si>
  <si>
    <t>Módulo 1</t>
  </si>
  <si>
    <t>Módulo2</t>
  </si>
  <si>
    <t>Módulo 3</t>
  </si>
  <si>
    <t>1.3. Cuota devengada diaria</t>
  </si>
  <si>
    <t>Cuota anual</t>
  </si>
  <si>
    <t>nº de días</t>
  </si>
  <si>
    <t>Cuota diaria</t>
  </si>
  <si>
    <t>1. Determinación de la cuota devengada en 2016</t>
  </si>
  <si>
    <t>Primer Trimestre:</t>
  </si>
  <si>
    <t>Nº días</t>
  </si>
  <si>
    <t>Resultado</t>
  </si>
  <si>
    <t>Porcentaje</t>
  </si>
  <si>
    <t>Índice 
corrector</t>
  </si>
  <si>
    <t>Ingreso 
a cuenta</t>
  </si>
  <si>
    <t>Segundo Trimestre:</t>
  </si>
  <si>
    <t>Tercer Trimestre:</t>
  </si>
  <si>
    <t>Orden Ministerial HFP/1823/2016, de 25 de noviembre,</t>
  </si>
  <si>
    <t>para el cálculo de la cuota trimestral de la actividad del ejercicio 2017</t>
  </si>
  <si>
    <t>Porcentaje cuota trimestral 2017 el 6%</t>
  </si>
  <si>
    <t>2. Determinación del ingreso a cuenta en 2017</t>
  </si>
  <si>
    <t>Los índices correctores de temporada son los siguientes:</t>
  </si>
  <si>
    <t>- Hasta 60 días de temporada: 1,50</t>
  </si>
  <si>
    <t>- de 61 a 120 días de temporada: 1,35</t>
  </si>
  <si>
    <t>- de 121 a 180 días de temporada: 1,25</t>
  </si>
  <si>
    <t>(a presentar durante los 30 primeros días de enero de 2018)</t>
  </si>
  <si>
    <t>Cuotas soportadas</t>
  </si>
  <si>
    <t>1% dificil justificación</t>
  </si>
  <si>
    <t>3. Cálculo de la cuota anual en 2017</t>
  </si>
  <si>
    <t>3.1. Cuotas devengadas por operaciones corrientes</t>
  </si>
  <si>
    <t>3.2. Cuotas soportadas por operaciones corrientes</t>
  </si>
  <si>
    <t>3.3. Cálculo de la cuota anual.</t>
  </si>
  <si>
    <t>Opción A</t>
  </si>
  <si>
    <t>Cuota devengada por operaciones corrientes</t>
  </si>
  <si>
    <t>Cuota soportada por operaciones corrientes</t>
  </si>
  <si>
    <t>Opción B</t>
  </si>
  <si>
    <t>Índice corrector de temporada:</t>
  </si>
  <si>
    <t>Diferencia</t>
  </si>
  <si>
    <t>Cuota mínima</t>
  </si>
  <si>
    <t>Cuota mínima por operaciones corrientes</t>
  </si>
  <si>
    <t xml:space="preserve">Resultado, la mayor: </t>
  </si>
  <si>
    <t>4. Liquidación del 4º Trimestre de 2017</t>
  </si>
  <si>
    <t>Resultado de la cuota anual</t>
  </si>
  <si>
    <t>Ingresos a cuenta del ejercicio</t>
  </si>
  <si>
    <t>A ingresar</t>
  </si>
  <si>
    <t>Máquinas tipo A</t>
  </si>
  <si>
    <t>Máquinas tipo B</t>
  </si>
  <si>
    <t>Euro</t>
  </si>
  <si>
    <t>Comisiones x lotería</t>
  </si>
  <si>
    <t>Ingreso en los 3 primeros trimestres</t>
  </si>
  <si>
    <t>Máquinas  tipo B</t>
  </si>
  <si>
    <t>Comisiones por loteria</t>
  </si>
  <si>
    <t>Titular</t>
  </si>
  <si>
    <t>Completa</t>
  </si>
  <si>
    <t>Parcial</t>
  </si>
  <si>
    <t>&lt;18</t>
  </si>
  <si>
    <t>Horas parcial</t>
  </si>
  <si>
    <t>Horas &lt;18</t>
  </si>
  <si>
    <t>Cuantificación</t>
  </si>
  <si>
    <t>Cuota</t>
  </si>
  <si>
    <t>4. Cuota derivada del régimen simplificado</t>
  </si>
  <si>
    <r>
      <t xml:space="preserve">Cuota </t>
    </r>
    <r>
      <rPr>
        <b/>
        <sz val="11"/>
        <color theme="1"/>
        <rFont val="Calibri"/>
        <family val="2"/>
        <scheme val="minor"/>
      </rPr>
      <t>devengada</t>
    </r>
    <r>
      <rPr>
        <sz val="11"/>
        <color theme="1"/>
        <rFont val="Calibri"/>
        <family val="2"/>
        <scheme val="minor"/>
      </rPr>
      <t xml:space="preserve"> por operaciones corrientes</t>
    </r>
  </si>
  <si>
    <r>
      <t xml:space="preserve">Cuota </t>
    </r>
    <r>
      <rPr>
        <b/>
        <sz val="11"/>
        <color theme="1"/>
        <rFont val="Calibri"/>
        <family val="2"/>
        <scheme val="minor"/>
      </rPr>
      <t>soportada</t>
    </r>
    <r>
      <rPr>
        <sz val="11"/>
        <color theme="1"/>
        <rFont val="Calibri"/>
        <family val="2"/>
        <scheme val="minor"/>
      </rPr>
      <t xml:space="preserve"> por operaciones corrientes</t>
    </r>
  </si>
  <si>
    <t>Cuota soportada por operaciones corrientes:</t>
  </si>
  <si>
    <r>
      <rPr>
        <b/>
        <sz val="11"/>
        <color theme="1"/>
        <rFont val="Calibri"/>
        <family val="2"/>
        <scheme val="minor"/>
      </rPr>
      <t>1%</t>
    </r>
    <r>
      <rPr>
        <sz val="11"/>
        <color theme="1"/>
        <rFont val="Calibri"/>
        <family val="2"/>
        <scheme val="minor"/>
      </rPr>
      <t xml:space="preserve"> difícil justificación</t>
    </r>
  </si>
  <si>
    <t>Cuota derivada del régimen simplificado:</t>
  </si>
  <si>
    <t>3. Cuota devengada por operaciones corrientes 2017</t>
  </si>
  <si>
    <t>1. Cuota devengada en 2016</t>
  </si>
  <si>
    <t>5. Liquidación del 4º Trimestre de 2017</t>
  </si>
  <si>
    <t>Cuota derivada del régimen simplificado</t>
  </si>
  <si>
    <t>Cuota devengada de adquisiciones intracomunitarias</t>
  </si>
  <si>
    <t>Importe</t>
  </si>
  <si>
    <t>Tipo</t>
  </si>
  <si>
    <t>Iva deducible de activos fijos</t>
  </si>
  <si>
    <t>Ingresos a cuenta</t>
  </si>
  <si>
    <t>Nº de ingresos</t>
  </si>
  <si>
    <t>Resultado declaración del 4º trimestre</t>
  </si>
  <si>
    <t>Ingreso a cuenta 1º, 2º y 3º trimeste</t>
  </si>
  <si>
    <t>CUOTA ANUAL</t>
  </si>
  <si>
    <t>Actividad: Cafetería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</si>
</sst>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1" fillId="0" borderId="0" xfId="0" applyFont="1"/>
    <xf numFmtId="0" fontId="0" fillId="0" borderId="1" xfId="0" applyFill="1" applyBorder="1"/>
    <xf numFmtId="4" fontId="0" fillId="0" borderId="0" xfId="0" applyNumberFormat="1"/>
    <xf numFmtId="0" fontId="1" fillId="2" borderId="0" xfId="0" applyFont="1" applyFill="1"/>
    <xf numFmtId="2" fontId="0" fillId="0" borderId="0" xfId="0" applyNumberFormat="1"/>
    <xf numFmtId="164" fontId="0" fillId="4" borderId="0" xfId="0" applyNumberFormat="1" applyFill="1"/>
    <xf numFmtId="2" fontId="0" fillId="4" borderId="0" xfId="0" applyNumberFormat="1" applyFill="1"/>
    <xf numFmtId="0" fontId="0" fillId="0" borderId="0" xfId="0" applyFont="1"/>
    <xf numFmtId="9" fontId="0" fillId="0" borderId="0" xfId="0" applyNumberFormat="1"/>
    <xf numFmtId="4" fontId="0" fillId="4" borderId="0" xfId="0" applyNumberFormat="1" applyFill="1"/>
    <xf numFmtId="9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" fontId="0" fillId="5" borderId="0" xfId="0" applyNumberFormat="1" applyFill="1"/>
    <xf numFmtId="4" fontId="1" fillId="0" borderId="0" xfId="0" applyNumberFormat="1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1" fillId="0" borderId="4" xfId="0" applyFont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164" fontId="0" fillId="4" borderId="1" xfId="0" applyNumberFormat="1" applyFill="1" applyBorder="1"/>
    <xf numFmtId="0" fontId="0" fillId="0" borderId="11" xfId="0" applyBorder="1"/>
    <xf numFmtId="0" fontId="0" fillId="0" borderId="3" xfId="0" applyBorder="1"/>
    <xf numFmtId="4" fontId="0" fillId="0" borderId="2" xfId="0" applyNumberFormat="1" applyBorder="1"/>
    <xf numFmtId="0" fontId="0" fillId="0" borderId="1" xfId="0" applyBorder="1" applyAlignment="1">
      <alignment horizontal="center"/>
    </xf>
    <xf numFmtId="9" fontId="0" fillId="0" borderId="0" xfId="0" applyNumberFormat="1" applyBorder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4" fontId="0" fillId="4" borderId="1" xfId="0" applyNumberFormat="1" applyFill="1" applyBorder="1"/>
    <xf numFmtId="4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Normal="100" workbookViewId="0">
      <selection activeCell="H7" sqref="H7"/>
    </sheetView>
  </sheetViews>
  <sheetFormatPr baseColWidth="10" defaultColWidth="9.140625" defaultRowHeight="15" x14ac:dyDescent="0.25"/>
  <cols>
    <col min="1" max="1" width="9.5703125" bestFit="1" customWidth="1"/>
    <col min="2" max="2" width="19" customWidth="1"/>
    <col min="3" max="3" width="14.85546875" customWidth="1"/>
    <col min="4" max="4" width="10.42578125" customWidth="1"/>
    <col min="5" max="5" width="16" customWidth="1"/>
    <col min="6" max="6" width="11.7109375" customWidth="1"/>
  </cols>
  <sheetData>
    <row r="1" spans="1:5" x14ac:dyDescent="0.25">
      <c r="A1" s="12" t="s">
        <v>105</v>
      </c>
      <c r="B1" s="22"/>
    </row>
    <row r="2" spans="1:5" ht="21.75" customHeight="1" x14ac:dyDescent="0.25">
      <c r="A2" s="1" t="s">
        <v>18</v>
      </c>
      <c r="B2" s="27" t="s">
        <v>19</v>
      </c>
      <c r="C2" s="27" t="s">
        <v>20</v>
      </c>
      <c r="D2" s="50" t="s">
        <v>85</v>
      </c>
    </row>
    <row r="3" spans="1:5" x14ac:dyDescent="0.25">
      <c r="A3" s="1">
        <v>1</v>
      </c>
      <c r="B3" s="27" t="s">
        <v>22</v>
      </c>
      <c r="C3" s="1" t="s">
        <v>24</v>
      </c>
      <c r="D3" s="2">
        <v>2356.0700000000002</v>
      </c>
    </row>
    <row r="4" spans="1:5" x14ac:dyDescent="0.25">
      <c r="A4" s="1">
        <v>2</v>
      </c>
      <c r="B4" s="27" t="s">
        <v>23</v>
      </c>
      <c r="C4" s="1" t="s">
        <v>25</v>
      </c>
      <c r="D4" s="1">
        <v>124</v>
      </c>
    </row>
    <row r="5" spans="1:5" x14ac:dyDescent="0.25">
      <c r="A5" s="1">
        <v>3</v>
      </c>
      <c r="B5" s="49" t="s">
        <v>3</v>
      </c>
      <c r="C5" s="1" t="s">
        <v>26</v>
      </c>
      <c r="D5" s="1">
        <v>70.86</v>
      </c>
    </row>
    <row r="6" spans="1:5" x14ac:dyDescent="0.25">
      <c r="A6" s="1">
        <v>4</v>
      </c>
      <c r="B6" s="27" t="s">
        <v>71</v>
      </c>
      <c r="C6" s="1" t="s">
        <v>71</v>
      </c>
      <c r="D6" s="1">
        <v>221.41</v>
      </c>
    </row>
    <row r="7" spans="1:5" x14ac:dyDescent="0.25">
      <c r="A7" s="1">
        <v>5</v>
      </c>
      <c r="B7" s="27" t="s">
        <v>72</v>
      </c>
      <c r="C7" s="1" t="s">
        <v>72</v>
      </c>
      <c r="D7" s="1">
        <v>832.6</v>
      </c>
    </row>
    <row r="8" spans="1:5" x14ac:dyDescent="0.25">
      <c r="A8" s="1">
        <v>6</v>
      </c>
      <c r="B8" s="27" t="s">
        <v>74</v>
      </c>
      <c r="C8" s="1" t="s">
        <v>73</v>
      </c>
      <c r="D8" s="1">
        <v>0.21</v>
      </c>
    </row>
    <row r="9" spans="1:5" x14ac:dyDescent="0.25">
      <c r="A9" t="s">
        <v>89</v>
      </c>
      <c r="E9">
        <v>9330</v>
      </c>
    </row>
    <row r="10" spans="1:5" x14ac:dyDescent="0.25">
      <c r="A10" t="s">
        <v>65</v>
      </c>
      <c r="E10" s="17">
        <v>0.13</v>
      </c>
    </row>
    <row r="11" spans="1:5" x14ac:dyDescent="0.25">
      <c r="A11" s="29" t="s">
        <v>75</v>
      </c>
      <c r="B11" s="29"/>
      <c r="C11" s="29"/>
      <c r="D11" s="29"/>
      <c r="E11" s="48">
        <v>0.04</v>
      </c>
    </row>
    <row r="12" spans="1:5" ht="18.75" customHeight="1" x14ac:dyDescent="0.25">
      <c r="A12" s="12" t="s">
        <v>93</v>
      </c>
      <c r="B12" s="12"/>
      <c r="C12" s="12"/>
      <c r="D12" s="12"/>
    </row>
    <row r="13" spans="1:5" ht="18" customHeight="1" x14ac:dyDescent="0.25">
      <c r="A13" s="34"/>
      <c r="B13" s="35"/>
      <c r="C13" s="26" t="s">
        <v>84</v>
      </c>
      <c r="D13" s="26" t="s">
        <v>18</v>
      </c>
      <c r="E13" s="26" t="s">
        <v>85</v>
      </c>
    </row>
    <row r="14" spans="1:5" ht="20.25" customHeight="1" x14ac:dyDescent="0.25">
      <c r="A14" s="36" t="s">
        <v>22</v>
      </c>
      <c r="B14" s="31"/>
      <c r="C14" s="1">
        <v>3</v>
      </c>
      <c r="D14" s="2">
        <f>D3</f>
        <v>2356.0700000000002</v>
      </c>
      <c r="E14" s="28">
        <f>C14*D14</f>
        <v>7068.2100000000009</v>
      </c>
    </row>
    <row r="15" spans="1:5" ht="14.25" customHeight="1" x14ac:dyDescent="0.25">
      <c r="A15" s="36" t="s">
        <v>23</v>
      </c>
      <c r="B15" s="31"/>
      <c r="C15" s="1">
        <v>20</v>
      </c>
      <c r="D15" s="2">
        <f t="shared" ref="D15:D19" si="0">D4</f>
        <v>124</v>
      </c>
      <c r="E15" s="28">
        <f t="shared" ref="E15:E19" si="1">C15*D15</f>
        <v>2480</v>
      </c>
    </row>
    <row r="16" spans="1:5" x14ac:dyDescent="0.25">
      <c r="A16" s="36" t="s">
        <v>3</v>
      </c>
      <c r="B16" s="31"/>
      <c r="C16" s="1">
        <v>5</v>
      </c>
      <c r="D16" s="2">
        <f t="shared" si="0"/>
        <v>70.86</v>
      </c>
      <c r="E16" s="28">
        <f t="shared" si="1"/>
        <v>354.3</v>
      </c>
    </row>
    <row r="17" spans="1:9" x14ac:dyDescent="0.25">
      <c r="A17" s="27" t="s">
        <v>71</v>
      </c>
      <c r="B17" s="27"/>
      <c r="C17" s="1">
        <v>0</v>
      </c>
      <c r="D17" s="2">
        <f t="shared" si="0"/>
        <v>221.41</v>
      </c>
      <c r="E17" s="28">
        <f t="shared" si="1"/>
        <v>0</v>
      </c>
    </row>
    <row r="18" spans="1:9" x14ac:dyDescent="0.25">
      <c r="A18" s="27" t="s">
        <v>76</v>
      </c>
      <c r="B18" s="27"/>
      <c r="C18" s="1">
        <v>2</v>
      </c>
      <c r="D18" s="2">
        <f t="shared" si="0"/>
        <v>832.6</v>
      </c>
      <c r="E18" s="28">
        <f t="shared" si="1"/>
        <v>1665.2</v>
      </c>
    </row>
    <row r="19" spans="1:9" x14ac:dyDescent="0.25">
      <c r="A19" s="27" t="s">
        <v>77</v>
      </c>
      <c r="B19" s="27"/>
      <c r="C19" s="1">
        <v>0</v>
      </c>
      <c r="D19" s="2">
        <f t="shared" si="0"/>
        <v>0.21</v>
      </c>
      <c r="E19" s="28">
        <f t="shared" si="1"/>
        <v>0</v>
      </c>
    </row>
    <row r="20" spans="1:9" x14ac:dyDescent="0.25">
      <c r="A20" s="29"/>
      <c r="B20" s="29"/>
      <c r="C20" s="30"/>
      <c r="D20" s="29"/>
      <c r="E20" s="51">
        <f>SUM(E14:E19)</f>
        <v>11567.710000000001</v>
      </c>
    </row>
    <row r="21" spans="1:9" x14ac:dyDescent="0.25">
      <c r="A21" s="12" t="s">
        <v>46</v>
      </c>
      <c r="B21" s="12"/>
      <c r="C21" s="12"/>
      <c r="D21" s="12"/>
    </row>
    <row r="22" spans="1:9" x14ac:dyDescent="0.25">
      <c r="A22" t="s">
        <v>103</v>
      </c>
      <c r="C22" s="5"/>
      <c r="E22" s="14">
        <f>E11*E20</f>
        <v>462.70840000000004</v>
      </c>
    </row>
    <row r="23" spans="1:9" x14ac:dyDescent="0.25">
      <c r="A23" s="12" t="s">
        <v>92</v>
      </c>
      <c r="B23" s="12"/>
      <c r="C23" s="12"/>
      <c r="D23" s="22"/>
    </row>
    <row r="24" spans="1:9" x14ac:dyDescent="0.25">
      <c r="A24" s="9"/>
      <c r="B24" s="9"/>
      <c r="C24" s="20" t="s">
        <v>78</v>
      </c>
      <c r="D24" s="20" t="s">
        <v>79</v>
      </c>
      <c r="E24" s="20" t="s">
        <v>80</v>
      </c>
      <c r="F24" s="20" t="s">
        <v>82</v>
      </c>
      <c r="G24" s="20" t="s">
        <v>81</v>
      </c>
      <c r="H24" s="20" t="s">
        <v>83</v>
      </c>
      <c r="I24" s="20" t="s">
        <v>0</v>
      </c>
    </row>
    <row r="25" spans="1:9" x14ac:dyDescent="0.25">
      <c r="A25" t="s">
        <v>22</v>
      </c>
      <c r="C25" s="21">
        <v>1</v>
      </c>
      <c r="D25" s="21">
        <v>2</v>
      </c>
      <c r="E25" s="41">
        <v>2</v>
      </c>
      <c r="F25" s="21">
        <v>720</v>
      </c>
      <c r="G25" s="21">
        <v>1</v>
      </c>
      <c r="H25" s="21">
        <v>900</v>
      </c>
      <c r="I25">
        <f>C25+D25+E25*F25/1800+(G25*H25/1800)*0.6</f>
        <v>4.0999999999999996</v>
      </c>
    </row>
    <row r="26" spans="1:9" x14ac:dyDescent="0.25">
      <c r="B26" s="38"/>
      <c r="C26" s="39" t="s">
        <v>84</v>
      </c>
      <c r="D26" s="40" t="s">
        <v>18</v>
      </c>
      <c r="E26" s="47" t="s">
        <v>85</v>
      </c>
      <c r="F26" s="21"/>
      <c r="G26" s="21"/>
    </row>
    <row r="27" spans="1:9" x14ac:dyDescent="0.25">
      <c r="A27" s="45" t="s">
        <v>22</v>
      </c>
      <c r="C27" s="32">
        <f>I25</f>
        <v>4.0999999999999996</v>
      </c>
      <c r="D27" s="46">
        <f>D3</f>
        <v>2356.0700000000002</v>
      </c>
      <c r="E27" s="28">
        <f>C27*D27</f>
        <v>9659.8870000000006</v>
      </c>
      <c r="F27" s="42"/>
    </row>
    <row r="28" spans="1:9" x14ac:dyDescent="0.25">
      <c r="A28" t="s">
        <v>23</v>
      </c>
      <c r="B28" s="33"/>
      <c r="C28" s="1">
        <v>20</v>
      </c>
      <c r="D28" s="46">
        <f t="shared" ref="D28:D32" si="2">D4</f>
        <v>124</v>
      </c>
      <c r="E28" s="28">
        <f t="shared" ref="E28:E32" si="3">C28*D28</f>
        <v>2480</v>
      </c>
    </row>
    <row r="29" spans="1:9" x14ac:dyDescent="0.25">
      <c r="A29" s="45" t="s">
        <v>3</v>
      </c>
      <c r="B29" s="38"/>
      <c r="C29" s="32">
        <v>5</v>
      </c>
      <c r="D29" s="46">
        <f t="shared" si="2"/>
        <v>70.86</v>
      </c>
      <c r="E29" s="28">
        <f t="shared" si="3"/>
        <v>354.3</v>
      </c>
    </row>
    <row r="30" spans="1:9" x14ac:dyDescent="0.25">
      <c r="A30" s="45" t="s">
        <v>71</v>
      </c>
      <c r="C30" s="42">
        <v>0</v>
      </c>
      <c r="D30" s="46">
        <f t="shared" si="2"/>
        <v>221.41</v>
      </c>
      <c r="E30" s="28">
        <f t="shared" si="3"/>
        <v>0</v>
      </c>
    </row>
    <row r="31" spans="1:9" x14ac:dyDescent="0.25">
      <c r="A31" s="45" t="s">
        <v>76</v>
      </c>
      <c r="B31" s="45"/>
      <c r="C31" s="32">
        <v>2</v>
      </c>
      <c r="D31" s="46">
        <f t="shared" si="2"/>
        <v>832.6</v>
      </c>
      <c r="E31" s="28">
        <f t="shared" si="3"/>
        <v>1665.2</v>
      </c>
      <c r="F31" s="42"/>
    </row>
    <row r="32" spans="1:9" x14ac:dyDescent="0.25">
      <c r="A32" s="38" t="s">
        <v>77</v>
      </c>
      <c r="B32" s="45"/>
      <c r="C32" s="32">
        <v>0</v>
      </c>
      <c r="D32" s="46">
        <f t="shared" si="2"/>
        <v>0.21</v>
      </c>
      <c r="E32" s="28">
        <f t="shared" si="3"/>
        <v>0</v>
      </c>
    </row>
    <row r="33" spans="1:5" x14ac:dyDescent="0.25">
      <c r="B33" s="37"/>
      <c r="C33" s="37"/>
      <c r="D33" s="44"/>
      <c r="E33" s="43">
        <f>SUM(E27:E32)</f>
        <v>14159.387000000001</v>
      </c>
    </row>
    <row r="34" spans="1:5" x14ac:dyDescent="0.25">
      <c r="A34" s="12" t="s">
        <v>86</v>
      </c>
      <c r="B34" s="22"/>
      <c r="C34" s="22"/>
      <c r="D34" s="22"/>
      <c r="E34" s="37"/>
    </row>
    <row r="36" spans="1:5" x14ac:dyDescent="0.25">
      <c r="A36" s="9" t="s">
        <v>58</v>
      </c>
    </row>
    <row r="37" spans="1:5" x14ac:dyDescent="0.25">
      <c r="A37" t="s">
        <v>87</v>
      </c>
      <c r="E37" s="5">
        <f>E33</f>
        <v>14159.387000000001</v>
      </c>
    </row>
    <row r="38" spans="1:5" x14ac:dyDescent="0.25">
      <c r="A38" t="s">
        <v>88</v>
      </c>
      <c r="E38" s="13">
        <f>E9</f>
        <v>9330</v>
      </c>
    </row>
    <row r="39" spans="1:5" x14ac:dyDescent="0.25">
      <c r="A39" t="s">
        <v>90</v>
      </c>
      <c r="E39" s="13">
        <f>E33*0.01</f>
        <v>141.59387000000001</v>
      </c>
    </row>
    <row r="40" spans="1:5" x14ac:dyDescent="0.25">
      <c r="A40" t="s">
        <v>63</v>
      </c>
      <c r="E40" s="18">
        <f>E37-E38-E39</f>
        <v>4687.7931300000009</v>
      </c>
    </row>
    <row r="41" spans="1:5" x14ac:dyDescent="0.25">
      <c r="A41" s="9" t="s">
        <v>61</v>
      </c>
    </row>
    <row r="42" spans="1:5" x14ac:dyDescent="0.25">
      <c r="A42" s="16" t="s">
        <v>64</v>
      </c>
      <c r="E42" s="18">
        <f>E33*E10</f>
        <v>1840.7203100000002</v>
      </c>
    </row>
    <row r="43" spans="1:5" x14ac:dyDescent="0.25">
      <c r="A43" s="9" t="s">
        <v>91</v>
      </c>
      <c r="B43" s="9"/>
      <c r="C43" s="9"/>
      <c r="D43" s="9"/>
      <c r="E43" s="23">
        <f>IF(E40&gt;E42,E40,E42)</f>
        <v>4687.7931300000009</v>
      </c>
    </row>
    <row r="45" spans="1:5" x14ac:dyDescent="0.25">
      <c r="A45" s="12" t="s">
        <v>94</v>
      </c>
      <c r="B45" s="12"/>
      <c r="C45" s="12"/>
      <c r="D45" s="12"/>
    </row>
    <row r="47" spans="1:5" x14ac:dyDescent="0.25">
      <c r="A47" s="9" t="s">
        <v>95</v>
      </c>
      <c r="B47" s="9"/>
      <c r="C47" s="9"/>
      <c r="E47" s="11">
        <f>E43</f>
        <v>4687.7931300000009</v>
      </c>
    </row>
    <row r="48" spans="1:5" x14ac:dyDescent="0.25">
      <c r="A48" s="9" t="s">
        <v>96</v>
      </c>
      <c r="B48" s="9"/>
      <c r="C48" s="9"/>
      <c r="D48" s="9"/>
      <c r="E48" s="11"/>
    </row>
    <row r="49" spans="1:12" x14ac:dyDescent="0.25">
      <c r="A49" s="52" t="s">
        <v>97</v>
      </c>
      <c r="B49" s="53" t="s">
        <v>98</v>
      </c>
      <c r="C49" s="53" t="s">
        <v>85</v>
      </c>
      <c r="E49" s="11"/>
    </row>
    <row r="50" spans="1:12" x14ac:dyDescent="0.25">
      <c r="A50" s="1">
        <v>2500</v>
      </c>
      <c r="B50" s="19">
        <v>0.21</v>
      </c>
      <c r="C50" s="1">
        <f>A50*B50</f>
        <v>525</v>
      </c>
      <c r="E50" s="11">
        <f>C50</f>
        <v>525</v>
      </c>
    </row>
    <row r="51" spans="1:12" x14ac:dyDescent="0.25">
      <c r="A51" s="9" t="s">
        <v>99</v>
      </c>
      <c r="B51" s="9"/>
      <c r="E51" s="11"/>
    </row>
    <row r="52" spans="1:12" x14ac:dyDescent="0.25">
      <c r="A52" s="52" t="s">
        <v>97</v>
      </c>
      <c r="B52" s="54" t="s">
        <v>98</v>
      </c>
      <c r="C52" s="53" t="s">
        <v>85</v>
      </c>
      <c r="F52" s="17"/>
    </row>
    <row r="53" spans="1:12" x14ac:dyDescent="0.25">
      <c r="A53" s="1">
        <v>450</v>
      </c>
      <c r="B53" s="19">
        <v>0.21</v>
      </c>
      <c r="C53" s="1">
        <f>A53*B53</f>
        <v>94.5</v>
      </c>
      <c r="E53">
        <f>-C53</f>
        <v>-94.5</v>
      </c>
      <c r="F53" s="17"/>
    </row>
    <row r="54" spans="1:12" x14ac:dyDescent="0.25">
      <c r="A54" s="1">
        <v>2000</v>
      </c>
      <c r="B54" s="19">
        <v>0.21</v>
      </c>
      <c r="C54" s="1">
        <f>A54*B54</f>
        <v>420</v>
      </c>
      <c r="E54">
        <f>-C54</f>
        <v>-420</v>
      </c>
    </row>
    <row r="55" spans="1:12" x14ac:dyDescent="0.25">
      <c r="A55" s="9" t="s">
        <v>104</v>
      </c>
      <c r="B55" s="17"/>
      <c r="E55" s="18">
        <f>E47+E50+E53+E54</f>
        <v>4698.2931300000009</v>
      </c>
    </row>
    <row r="56" spans="1:12" x14ac:dyDescent="0.25">
      <c r="C56" t="s">
        <v>101</v>
      </c>
      <c r="D56" s="25" t="s">
        <v>97</v>
      </c>
    </row>
    <row r="57" spans="1:12" x14ac:dyDescent="0.25">
      <c r="A57" t="s">
        <v>100</v>
      </c>
      <c r="C57">
        <v>3</v>
      </c>
      <c r="D57">
        <v>462.71</v>
      </c>
      <c r="E57">
        <f>-C57*D57</f>
        <v>-1388.1299999999999</v>
      </c>
    </row>
    <row r="58" spans="1:12" x14ac:dyDescent="0.25">
      <c r="A58" s="9" t="s">
        <v>102</v>
      </c>
      <c r="B58" s="9"/>
      <c r="C58" s="9"/>
      <c r="E58" s="23">
        <f>E55+E57</f>
        <v>3310.1631300000008</v>
      </c>
    </row>
    <row r="59" spans="1:12" x14ac:dyDescent="0.25">
      <c r="K59" s="24"/>
      <c r="L59" s="9"/>
    </row>
    <row r="60" spans="1:12" x14ac:dyDescent="0.25">
      <c r="L60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topLeftCell="E3" zoomScaleNormal="100" workbookViewId="0">
      <selection activeCell="E12" sqref="E12"/>
    </sheetView>
  </sheetViews>
  <sheetFormatPr baseColWidth="10" defaultColWidth="9.140625" defaultRowHeight="15" x14ac:dyDescent="0.25"/>
  <cols>
    <col min="1" max="1" width="9.5703125" bestFit="1" customWidth="1"/>
    <col min="2" max="2" width="11.42578125" customWidth="1"/>
    <col min="3" max="3" width="11.85546875" customWidth="1"/>
    <col min="4" max="4" width="12.140625" customWidth="1"/>
    <col min="5" max="5" width="16" customWidth="1"/>
    <col min="6" max="6" width="11.140625" customWidth="1"/>
    <col min="9" max="9" width="11.28515625" customWidth="1"/>
    <col min="10" max="10" width="17" customWidth="1"/>
    <col min="11" max="11" width="17.85546875" customWidth="1"/>
  </cols>
  <sheetData>
    <row r="2" spans="1:11" x14ac:dyDescent="0.25">
      <c r="A2" s="12" t="s">
        <v>34</v>
      </c>
      <c r="B2" s="12"/>
      <c r="C2" s="12"/>
      <c r="D2" s="12"/>
    </row>
    <row r="3" spans="1:11" x14ac:dyDescent="0.25">
      <c r="A3" s="9" t="s">
        <v>4</v>
      </c>
      <c r="B3" s="9"/>
      <c r="C3" s="9"/>
      <c r="D3" s="9"/>
      <c r="H3" s="9" t="s">
        <v>16</v>
      </c>
      <c r="I3" s="9"/>
    </row>
    <row r="4" spans="1:11" ht="30" x14ac:dyDescent="0.25">
      <c r="A4" s="6" t="s">
        <v>9</v>
      </c>
      <c r="B4" s="6"/>
      <c r="C4" s="6" t="s">
        <v>5</v>
      </c>
      <c r="D4" s="6" t="s">
        <v>6</v>
      </c>
      <c r="E4" s="7" t="s">
        <v>7</v>
      </c>
      <c r="H4" t="s">
        <v>17</v>
      </c>
    </row>
    <row r="5" spans="1:11" x14ac:dyDescent="0.25">
      <c r="A5" t="s">
        <v>1</v>
      </c>
      <c r="C5">
        <v>630</v>
      </c>
      <c r="D5">
        <v>1800</v>
      </c>
      <c r="E5">
        <f>C5/D5</f>
        <v>0.35</v>
      </c>
    </row>
    <row r="6" spans="1:11" ht="45" x14ac:dyDescent="0.25">
      <c r="A6" s="6" t="s">
        <v>10</v>
      </c>
      <c r="B6" s="6"/>
      <c r="C6" s="8" t="s">
        <v>8</v>
      </c>
      <c r="D6" s="6" t="s">
        <v>14</v>
      </c>
      <c r="E6" s="7" t="s">
        <v>7</v>
      </c>
      <c r="H6" s="1" t="s">
        <v>18</v>
      </c>
      <c r="I6" s="1" t="s">
        <v>19</v>
      </c>
      <c r="J6" s="1" t="s">
        <v>20</v>
      </c>
      <c r="K6" s="3" t="s">
        <v>21</v>
      </c>
    </row>
    <row r="7" spans="1:11" ht="18" customHeight="1" x14ac:dyDescent="0.25">
      <c r="A7" t="s">
        <v>2</v>
      </c>
      <c r="C7">
        <v>10</v>
      </c>
      <c r="D7">
        <v>92</v>
      </c>
      <c r="E7" s="5">
        <f>C7*D7/365</f>
        <v>2.5205479452054793</v>
      </c>
      <c r="H7" s="1">
        <v>1</v>
      </c>
      <c r="I7" s="1" t="s">
        <v>22</v>
      </c>
      <c r="J7" s="1" t="s">
        <v>24</v>
      </c>
      <c r="K7" s="2">
        <v>3817.55</v>
      </c>
    </row>
    <row r="8" spans="1:11" ht="29.25" customHeight="1" x14ac:dyDescent="0.25">
      <c r="A8" s="6" t="s">
        <v>11</v>
      </c>
      <c r="B8" s="6"/>
      <c r="C8" s="6" t="s">
        <v>12</v>
      </c>
      <c r="D8" s="6" t="s">
        <v>13</v>
      </c>
      <c r="E8" s="8" t="s">
        <v>7</v>
      </c>
      <c r="H8" s="1">
        <v>2</v>
      </c>
      <c r="I8" s="1" t="s">
        <v>23</v>
      </c>
      <c r="J8" s="1" t="s">
        <v>25</v>
      </c>
      <c r="K8" s="1">
        <v>141.72</v>
      </c>
    </row>
    <row r="9" spans="1:11" ht="14.25" customHeight="1" x14ac:dyDescent="0.25">
      <c r="A9" t="s">
        <v>3</v>
      </c>
      <c r="C9">
        <v>4</v>
      </c>
      <c r="D9">
        <f>D7</f>
        <v>92</v>
      </c>
      <c r="E9" s="5">
        <f>C9*D9/365</f>
        <v>1.0082191780821919</v>
      </c>
      <c r="H9" s="1">
        <v>3</v>
      </c>
      <c r="I9" s="10" t="s">
        <v>3</v>
      </c>
      <c r="J9" s="1" t="s">
        <v>26</v>
      </c>
      <c r="K9" s="1">
        <v>46.05</v>
      </c>
    </row>
    <row r="10" spans="1:11" x14ac:dyDescent="0.25">
      <c r="A10" s="9" t="s">
        <v>15</v>
      </c>
      <c r="B10" s="9"/>
      <c r="C10" s="9"/>
    </row>
    <row r="11" spans="1:11" x14ac:dyDescent="0.25">
      <c r="A11" t="s">
        <v>27</v>
      </c>
      <c r="B11" t="s">
        <v>22</v>
      </c>
      <c r="C11" s="11">
        <f>E5*K7</f>
        <v>1336.1424999999999</v>
      </c>
      <c r="H11" t="s">
        <v>43</v>
      </c>
    </row>
    <row r="12" spans="1:11" x14ac:dyDescent="0.25">
      <c r="A12" t="s">
        <v>28</v>
      </c>
      <c r="B12" t="s">
        <v>23</v>
      </c>
      <c r="C12" s="5">
        <f>E7*K8</f>
        <v>357.2120547945205</v>
      </c>
      <c r="H12" t="s">
        <v>44</v>
      </c>
    </row>
    <row r="13" spans="1:11" x14ac:dyDescent="0.25">
      <c r="A13" t="s">
        <v>29</v>
      </c>
      <c r="B13" t="s">
        <v>3</v>
      </c>
      <c r="C13" s="5">
        <f>E9*K9</f>
        <v>46.428493150684929</v>
      </c>
      <c r="H13" t="s">
        <v>45</v>
      </c>
    </row>
    <row r="14" spans="1:11" x14ac:dyDescent="0.25">
      <c r="A14" t="s">
        <v>0</v>
      </c>
      <c r="C14" s="14">
        <f>SUM(C11:C13)</f>
        <v>1739.7830479452055</v>
      </c>
      <c r="H14" t="s">
        <v>47</v>
      </c>
    </row>
    <row r="15" spans="1:11" x14ac:dyDescent="0.25">
      <c r="A15" s="9" t="s">
        <v>30</v>
      </c>
      <c r="B15" s="9"/>
      <c r="C15" s="9"/>
      <c r="H15" t="s">
        <v>48</v>
      </c>
    </row>
    <row r="16" spans="1:11" x14ac:dyDescent="0.25">
      <c r="A16" t="s">
        <v>31</v>
      </c>
      <c r="C16" t="s">
        <v>32</v>
      </c>
      <c r="D16" t="s">
        <v>33</v>
      </c>
      <c r="H16" t="s">
        <v>49</v>
      </c>
    </row>
    <row r="17" spans="1:11" x14ac:dyDescent="0.25">
      <c r="A17" s="5">
        <f>C14</f>
        <v>1739.7830479452055</v>
      </c>
      <c r="C17">
        <f>D7</f>
        <v>92</v>
      </c>
      <c r="D17" s="14">
        <f>A17/C17</f>
        <v>18.910685303752235</v>
      </c>
      <c r="H17" t="s">
        <v>50</v>
      </c>
    </row>
    <row r="18" spans="1:11" x14ac:dyDescent="0.25">
      <c r="A18" s="5"/>
      <c r="D18" s="5"/>
      <c r="H18" t="s">
        <v>65</v>
      </c>
      <c r="K18" s="17">
        <v>0.2</v>
      </c>
    </row>
    <row r="19" spans="1:11" x14ac:dyDescent="0.25">
      <c r="A19" s="12" t="s">
        <v>46</v>
      </c>
      <c r="B19" s="12"/>
      <c r="C19" s="12"/>
      <c r="D19" s="12"/>
    </row>
    <row r="20" spans="1:11" ht="30" x14ac:dyDescent="0.25">
      <c r="C20" t="s">
        <v>33</v>
      </c>
      <c r="D20" t="s">
        <v>36</v>
      </c>
      <c r="E20" t="s">
        <v>37</v>
      </c>
      <c r="F20" t="s">
        <v>38</v>
      </c>
      <c r="G20" s="4" t="s">
        <v>39</v>
      </c>
      <c r="H20" s="4" t="s">
        <v>40</v>
      </c>
    </row>
    <row r="21" spans="1:11" x14ac:dyDescent="0.25">
      <c r="A21" t="s">
        <v>35</v>
      </c>
      <c r="C21" s="5">
        <f>D17</f>
        <v>18.910685303752235</v>
      </c>
      <c r="D21">
        <v>0</v>
      </c>
      <c r="E21" s="5">
        <f>C21*D21</f>
        <v>0</v>
      </c>
      <c r="F21">
        <v>0.06</v>
      </c>
      <c r="G21">
        <v>1.35</v>
      </c>
      <c r="H21" s="14">
        <f>E21*F21*G21</f>
        <v>0</v>
      </c>
    </row>
    <row r="22" spans="1:11" x14ac:dyDescent="0.25">
      <c r="A22" t="s">
        <v>41</v>
      </c>
      <c r="C22" s="5">
        <f>D17</f>
        <v>18.910685303752235</v>
      </c>
      <c r="D22">
        <v>15</v>
      </c>
      <c r="E22" s="5">
        <f t="shared" ref="E22:E23" si="0">C22*D22</f>
        <v>283.66027955628351</v>
      </c>
      <c r="F22">
        <v>0.06</v>
      </c>
      <c r="G22">
        <v>1.35</v>
      </c>
      <c r="H22" s="14">
        <f t="shared" ref="H22:H23" si="1">E22*F22*G22</f>
        <v>22.976482644058965</v>
      </c>
    </row>
    <row r="23" spans="1:11" x14ac:dyDescent="0.25">
      <c r="A23" t="s">
        <v>42</v>
      </c>
      <c r="C23" s="5">
        <f>D17</f>
        <v>18.910685303752235</v>
      </c>
      <c r="D23">
        <v>77</v>
      </c>
      <c r="E23" s="5">
        <f t="shared" si="0"/>
        <v>1456.1227683889222</v>
      </c>
      <c r="F23">
        <v>0.06</v>
      </c>
      <c r="G23">
        <v>1.35</v>
      </c>
      <c r="H23" s="14">
        <f t="shared" si="1"/>
        <v>117.94594423950269</v>
      </c>
    </row>
    <row r="24" spans="1:11" x14ac:dyDescent="0.25">
      <c r="C24" s="5"/>
      <c r="E24" s="5"/>
      <c r="G24" t="s">
        <v>0</v>
      </c>
      <c r="H24" s="14">
        <f>SUM(H21:H23)</f>
        <v>140.92242688356166</v>
      </c>
    </row>
    <row r="25" spans="1:11" x14ac:dyDescent="0.25">
      <c r="A25" s="12" t="s">
        <v>54</v>
      </c>
      <c r="B25" s="12"/>
      <c r="C25" s="12"/>
      <c r="D25" t="s">
        <v>51</v>
      </c>
    </row>
    <row r="26" spans="1:11" x14ac:dyDescent="0.25">
      <c r="A26" s="9" t="s">
        <v>55</v>
      </c>
      <c r="B26" s="9"/>
      <c r="C26" s="9"/>
      <c r="D26" s="9"/>
    </row>
    <row r="27" spans="1:11" ht="30" x14ac:dyDescent="0.25">
      <c r="A27" s="6" t="s">
        <v>9</v>
      </c>
      <c r="B27" s="6"/>
      <c r="C27" s="6" t="s">
        <v>5</v>
      </c>
      <c r="D27" s="6" t="s">
        <v>6</v>
      </c>
      <c r="E27" s="7" t="s">
        <v>7</v>
      </c>
    </row>
    <row r="28" spans="1:11" x14ac:dyDescent="0.25">
      <c r="A28" s="6"/>
      <c r="B28" s="6"/>
      <c r="C28" s="6"/>
      <c r="D28" s="6"/>
      <c r="E28" s="7"/>
    </row>
    <row r="29" spans="1:11" x14ac:dyDescent="0.25">
      <c r="A29" t="s">
        <v>1</v>
      </c>
      <c r="C29">
        <v>630</v>
      </c>
      <c r="D29">
        <v>1800</v>
      </c>
      <c r="E29">
        <f>C29/D29</f>
        <v>0.35</v>
      </c>
    </row>
    <row r="30" spans="1:11" x14ac:dyDescent="0.25">
      <c r="A30" t="s">
        <v>1</v>
      </c>
      <c r="C30">
        <v>360</v>
      </c>
      <c r="D30">
        <v>1800</v>
      </c>
      <c r="E30">
        <f>C30/D30</f>
        <v>0.2</v>
      </c>
    </row>
    <row r="31" spans="1:11" x14ac:dyDescent="0.25">
      <c r="A31" t="s">
        <v>0</v>
      </c>
      <c r="E31">
        <f>SUM(E29:E30)</f>
        <v>0.55000000000000004</v>
      </c>
    </row>
    <row r="32" spans="1:11" ht="30" x14ac:dyDescent="0.25">
      <c r="A32" s="6" t="s">
        <v>10</v>
      </c>
      <c r="B32" s="6"/>
      <c r="C32" s="8" t="s">
        <v>8</v>
      </c>
      <c r="D32" s="6" t="s">
        <v>14</v>
      </c>
      <c r="E32" s="7" t="s">
        <v>7</v>
      </c>
    </row>
    <row r="33" spans="1:5" x14ac:dyDescent="0.25">
      <c r="A33" t="s">
        <v>2</v>
      </c>
      <c r="C33">
        <v>10</v>
      </c>
      <c r="D33">
        <v>92</v>
      </c>
      <c r="E33" s="5">
        <f>C33*D33/365</f>
        <v>2.5205479452054793</v>
      </c>
    </row>
    <row r="34" spans="1:5" ht="30" x14ac:dyDescent="0.25">
      <c r="A34" s="6" t="s">
        <v>11</v>
      </c>
      <c r="B34" s="6"/>
      <c r="C34" s="6" t="s">
        <v>12</v>
      </c>
      <c r="D34" s="6" t="s">
        <v>13</v>
      </c>
      <c r="E34" s="8" t="s">
        <v>7</v>
      </c>
    </row>
    <row r="35" spans="1:5" x14ac:dyDescent="0.25">
      <c r="A35" t="s">
        <v>3</v>
      </c>
      <c r="C35">
        <v>4</v>
      </c>
      <c r="D35">
        <f>D33</f>
        <v>92</v>
      </c>
      <c r="E35" s="5">
        <f>C35*D35/365</f>
        <v>1.0082191780821919</v>
      </c>
    </row>
    <row r="36" spans="1:5" x14ac:dyDescent="0.25">
      <c r="A36" s="9"/>
      <c r="B36" s="9"/>
      <c r="C36" s="9"/>
    </row>
    <row r="37" spans="1:5" x14ac:dyDescent="0.25">
      <c r="A37" t="s">
        <v>27</v>
      </c>
      <c r="B37" t="s">
        <v>22</v>
      </c>
      <c r="C37" s="11">
        <f>E31*K7</f>
        <v>2099.6525000000001</v>
      </c>
    </row>
    <row r="38" spans="1:5" x14ac:dyDescent="0.25">
      <c r="A38" t="s">
        <v>28</v>
      </c>
      <c r="B38" t="s">
        <v>23</v>
      </c>
      <c r="C38" s="5">
        <f>E33*K8</f>
        <v>357.2120547945205</v>
      </c>
    </row>
    <row r="39" spans="1:5" x14ac:dyDescent="0.25">
      <c r="A39" t="s">
        <v>29</v>
      </c>
      <c r="B39" t="s">
        <v>3</v>
      </c>
      <c r="C39" s="5">
        <f>E35*K9</f>
        <v>46.428493150684929</v>
      </c>
    </row>
    <row r="40" spans="1:5" x14ac:dyDescent="0.25">
      <c r="A40" t="s">
        <v>0</v>
      </c>
      <c r="C40" s="14">
        <f>SUM(C37:C39)</f>
        <v>2503.2930479452057</v>
      </c>
    </row>
    <row r="41" spans="1:5" x14ac:dyDescent="0.25">
      <c r="A41" s="9" t="s">
        <v>56</v>
      </c>
      <c r="B41" s="9"/>
      <c r="C41" s="9"/>
      <c r="D41" s="9"/>
    </row>
    <row r="42" spans="1:5" x14ac:dyDescent="0.25">
      <c r="A42" t="s">
        <v>52</v>
      </c>
      <c r="C42">
        <v>903.45</v>
      </c>
    </row>
    <row r="43" spans="1:5" x14ac:dyDescent="0.25">
      <c r="A43" t="s">
        <v>53</v>
      </c>
      <c r="C43" s="5">
        <f>0.01*C40</f>
        <v>25.032930479452059</v>
      </c>
    </row>
    <row r="44" spans="1:5" x14ac:dyDescent="0.25">
      <c r="A44" t="s">
        <v>0</v>
      </c>
      <c r="C44" s="15">
        <f>SUM(C42:C43)</f>
        <v>928.48293047945208</v>
      </c>
    </row>
    <row r="45" spans="1:5" x14ac:dyDescent="0.25">
      <c r="A45" s="9" t="s">
        <v>57</v>
      </c>
      <c r="B45" s="9"/>
      <c r="C45" s="9"/>
    </row>
    <row r="46" spans="1:5" x14ac:dyDescent="0.25">
      <c r="A46" s="9" t="s">
        <v>58</v>
      </c>
    </row>
    <row r="47" spans="1:5" x14ac:dyDescent="0.25">
      <c r="A47" t="s">
        <v>59</v>
      </c>
      <c r="E47" s="5">
        <f>C40</f>
        <v>2503.2930479452057</v>
      </c>
    </row>
    <row r="48" spans="1:5" x14ac:dyDescent="0.25">
      <c r="A48" t="s">
        <v>60</v>
      </c>
      <c r="E48" s="13">
        <f>-C44</f>
        <v>-928.48293047945208</v>
      </c>
    </row>
    <row r="49" spans="1:5" x14ac:dyDescent="0.25">
      <c r="A49" t="s">
        <v>63</v>
      </c>
      <c r="E49" s="13">
        <f>E47+E48</f>
        <v>1574.8101174657536</v>
      </c>
    </row>
    <row r="50" spans="1:5" x14ac:dyDescent="0.25">
      <c r="A50" s="16" t="s">
        <v>62</v>
      </c>
      <c r="D50" s="11">
        <f>E49*G21</f>
        <v>2125.9936585787673</v>
      </c>
    </row>
    <row r="51" spans="1:5" x14ac:dyDescent="0.25">
      <c r="A51" s="9" t="s">
        <v>61</v>
      </c>
    </row>
    <row r="52" spans="1:5" x14ac:dyDescent="0.25">
      <c r="A52" s="16" t="s">
        <v>64</v>
      </c>
      <c r="C52" s="5">
        <f>C40*K18</f>
        <v>500.65860958904113</v>
      </c>
    </row>
    <row r="53" spans="1:5" x14ac:dyDescent="0.25">
      <c r="A53" s="16" t="s">
        <v>62</v>
      </c>
      <c r="D53" s="5">
        <f>C52*G21</f>
        <v>675.8891229452056</v>
      </c>
    </row>
    <row r="54" spans="1:5" x14ac:dyDescent="0.25">
      <c r="A54" s="16" t="s">
        <v>66</v>
      </c>
      <c r="C54" s="18">
        <f>IF(D50&gt;D53,D50,D53)</f>
        <v>2125.9936585787673</v>
      </c>
    </row>
    <row r="55" spans="1:5" x14ac:dyDescent="0.25">
      <c r="A55" s="12" t="s">
        <v>67</v>
      </c>
      <c r="B55" s="12"/>
      <c r="C55" s="12"/>
      <c r="D55" s="12"/>
    </row>
    <row r="56" spans="1:5" x14ac:dyDescent="0.25">
      <c r="A56" s="16" t="s">
        <v>68</v>
      </c>
      <c r="D56" s="11">
        <f>C54</f>
        <v>2125.9936585787673</v>
      </c>
    </row>
    <row r="57" spans="1:5" x14ac:dyDescent="0.25">
      <c r="A57" s="16" t="s">
        <v>69</v>
      </c>
      <c r="D57" s="5">
        <f>H24</f>
        <v>140.92242688356166</v>
      </c>
    </row>
    <row r="58" spans="1:5" x14ac:dyDescent="0.25">
      <c r="A58" s="16" t="s">
        <v>70</v>
      </c>
      <c r="D58" s="14">
        <f>D56-D57</f>
        <v>1985.0712316952056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Cafetería</vt:lpstr>
      <vt:lpstr>Heladería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2017-12-25T16:27:20Z</dcterms:modified>
</cp:coreProperties>
</file>