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Descuento" sheetId="3" r:id="rId1"/>
    <sheet name="Letra devuelta" sheetId="6" r:id="rId2"/>
    <sheet name="Letra resaca" sheetId="7" r:id="rId3"/>
    <sheet name="Remesa 1" sheetId="1" r:id="rId4"/>
    <sheet name="Factura remesa 1" sheetId="2" r:id="rId5"/>
    <sheet name="Remesa 2" sheetId="4" r:id="rId6"/>
    <sheet name="Factura remesa 2" sheetId="5" r:id="rId7"/>
  </sheets>
  <calcPr calcId="145621"/>
</workbook>
</file>

<file path=xl/calcChain.xml><?xml version="1.0" encoding="utf-8"?>
<calcChain xmlns="http://schemas.openxmlformats.org/spreadsheetml/2006/main">
  <c r="B14" i="7" l="1"/>
  <c r="B1" i="7" l="1"/>
  <c r="B6" i="7" s="1"/>
  <c r="E11" i="6"/>
  <c r="E10" i="6"/>
  <c r="E7" i="6"/>
  <c r="E12" i="3"/>
  <c r="E11" i="3"/>
  <c r="E8" i="6"/>
  <c r="E6" i="6"/>
  <c r="E9" i="3"/>
  <c r="E8" i="3"/>
  <c r="E7" i="3"/>
  <c r="M15" i="5" l="1"/>
  <c r="M16" i="5"/>
  <c r="M17" i="5"/>
  <c r="M14" i="5"/>
  <c r="G20" i="5" s="1"/>
  <c r="L15" i="5"/>
  <c r="L16" i="5"/>
  <c r="L17" i="5"/>
  <c r="L14" i="5"/>
  <c r="K15" i="5"/>
  <c r="K16" i="5"/>
  <c r="K17" i="5"/>
  <c r="K14" i="5"/>
  <c r="E20" i="5" s="1"/>
  <c r="J16" i="5"/>
  <c r="J17" i="5"/>
  <c r="J15" i="5"/>
  <c r="J14" i="5"/>
  <c r="I15" i="5"/>
  <c r="I16" i="5"/>
  <c r="I17" i="5"/>
  <c r="I14" i="5"/>
  <c r="H15" i="5"/>
  <c r="H16" i="5"/>
  <c r="H17" i="5"/>
  <c r="H14" i="5"/>
  <c r="G15" i="5"/>
  <c r="G16" i="5"/>
  <c r="G17" i="5"/>
  <c r="G14" i="5"/>
  <c r="F15" i="5"/>
  <c r="F16" i="5"/>
  <c r="F17" i="5"/>
  <c r="F14" i="5"/>
  <c r="E15" i="5"/>
  <c r="E16" i="5"/>
  <c r="E17" i="5"/>
  <c r="E14" i="5"/>
  <c r="D15" i="5"/>
  <c r="D16" i="5"/>
  <c r="D17" i="5"/>
  <c r="D14" i="5"/>
  <c r="C15" i="5"/>
  <c r="C16" i="5"/>
  <c r="C17" i="5"/>
  <c r="C14" i="5"/>
  <c r="A15" i="5"/>
  <c r="A16" i="5"/>
  <c r="A17" i="5"/>
  <c r="A14" i="5"/>
  <c r="H9" i="4"/>
  <c r="H8" i="4"/>
  <c r="K3" i="4"/>
  <c r="I3" i="4"/>
  <c r="F4" i="4"/>
  <c r="G4" i="4" s="1"/>
  <c r="I4" i="4" s="1"/>
  <c r="F5" i="4"/>
  <c r="G5" i="4" s="1"/>
  <c r="I5" i="4" s="1"/>
  <c r="F6" i="4"/>
  <c r="G6" i="4" s="1"/>
  <c r="I6" i="4" s="1"/>
  <c r="F3" i="4"/>
  <c r="C20" i="5"/>
  <c r="B20" i="5"/>
  <c r="N7" i="4"/>
  <c r="M7" i="4"/>
  <c r="L7" i="4"/>
  <c r="C7" i="4"/>
  <c r="K6" i="4"/>
  <c r="K5" i="4"/>
  <c r="K4" i="4"/>
  <c r="G3" i="4"/>
  <c r="F20" i="5" l="1"/>
  <c r="D20" i="5"/>
  <c r="H20" i="5" s="1"/>
  <c r="K7" i="4"/>
  <c r="I7" i="4"/>
  <c r="E22" i="2"/>
  <c r="H20" i="2"/>
  <c r="G20" i="2"/>
  <c r="F20" i="2"/>
  <c r="E20" i="2"/>
  <c r="D20" i="2"/>
  <c r="C20" i="2"/>
  <c r="B20" i="2"/>
  <c r="M15" i="2"/>
  <c r="M16" i="2"/>
  <c r="M17" i="2"/>
  <c r="M14" i="2"/>
  <c r="L15" i="2"/>
  <c r="L16" i="2"/>
  <c r="L17" i="2"/>
  <c r="L14" i="2"/>
  <c r="K15" i="2"/>
  <c r="K16" i="2"/>
  <c r="K17" i="2"/>
  <c r="K14" i="2"/>
  <c r="J15" i="2"/>
  <c r="J16" i="2"/>
  <c r="J17" i="2"/>
  <c r="J14" i="2"/>
  <c r="I15" i="2"/>
  <c r="I16" i="2"/>
  <c r="I17" i="2"/>
  <c r="I14" i="2"/>
  <c r="H15" i="2"/>
  <c r="H16" i="2"/>
  <c r="H17" i="2"/>
  <c r="H14" i="2"/>
  <c r="G15" i="2"/>
  <c r="G16" i="2"/>
  <c r="G17" i="2"/>
  <c r="G14" i="2"/>
  <c r="F15" i="2"/>
  <c r="F16" i="2"/>
  <c r="F17" i="2"/>
  <c r="F14" i="2"/>
  <c r="E15" i="2"/>
  <c r="E16" i="2"/>
  <c r="E17" i="2"/>
  <c r="E14" i="2"/>
  <c r="D15" i="2"/>
  <c r="D16" i="2"/>
  <c r="D17" i="2"/>
  <c r="D14" i="2"/>
  <c r="C15" i="2"/>
  <c r="C16" i="2"/>
  <c r="C17" i="2"/>
  <c r="C14" i="2"/>
  <c r="A15" i="2"/>
  <c r="A16" i="2"/>
  <c r="A17" i="2"/>
  <c r="A14" i="2"/>
  <c r="H9" i="1"/>
  <c r="H8" i="1"/>
  <c r="N7" i="1"/>
  <c r="M7" i="1"/>
  <c r="L7" i="1"/>
  <c r="K7" i="1"/>
  <c r="K4" i="1"/>
  <c r="K5" i="1"/>
  <c r="K6" i="1"/>
  <c r="K3" i="1"/>
  <c r="I7" i="1"/>
  <c r="C7" i="1"/>
  <c r="I4" i="1"/>
  <c r="I5" i="1"/>
  <c r="I6" i="1"/>
  <c r="I3" i="1"/>
  <c r="G4" i="1"/>
  <c r="G5" i="1"/>
  <c r="G6" i="1"/>
  <c r="G3" i="1"/>
  <c r="F4" i="1"/>
  <c r="F5" i="1"/>
  <c r="F6" i="1"/>
  <c r="F3" i="1"/>
  <c r="E22" i="5" l="1"/>
</calcChain>
</file>

<file path=xl/sharedStrings.xml><?xml version="1.0" encoding="utf-8"?>
<sst xmlns="http://schemas.openxmlformats.org/spreadsheetml/2006/main" count="161" uniqueCount="72">
  <si>
    <t>Librado</t>
  </si>
  <si>
    <t>Plaza</t>
  </si>
  <si>
    <t>Nominal</t>
  </si>
  <si>
    <t>Fecha vto.</t>
  </si>
  <si>
    <t>Días</t>
  </si>
  <si>
    <t>Nº comer.</t>
  </si>
  <si>
    <t>Tipo dto.</t>
  </si>
  <si>
    <t>Descuento</t>
  </si>
  <si>
    <t>Porct. Comis.</t>
  </si>
  <si>
    <t>Importe comisión</t>
  </si>
  <si>
    <t>Correo</t>
  </si>
  <si>
    <t>Comis. Timbrado</t>
  </si>
  <si>
    <t>Timbre</t>
  </si>
  <si>
    <t>Fecha emisión</t>
  </si>
  <si>
    <t>OIW S.A.</t>
  </si>
  <si>
    <t>ÑES S.A.</t>
  </si>
  <si>
    <t>DSK S.A.</t>
  </si>
  <si>
    <t>OWS S.A.</t>
  </si>
  <si>
    <t>Palencia</t>
  </si>
  <si>
    <t>León</t>
  </si>
  <si>
    <t>Zamora</t>
  </si>
  <si>
    <t>Importe a ingresar = valor efectivo - IVA (de la comisión)</t>
  </si>
  <si>
    <t>Factura de descuento de letras</t>
  </si>
  <si>
    <t>Entidad descontante</t>
  </si>
  <si>
    <t>Bankalia</t>
  </si>
  <si>
    <t>C/ Ordoño II, 36</t>
  </si>
  <si>
    <t>F. entrega: 4/11/14</t>
  </si>
  <si>
    <t>F. liquidación: 5/11/14</t>
  </si>
  <si>
    <t>Cedente</t>
  </si>
  <si>
    <t>Luis Pérez</t>
  </si>
  <si>
    <t>C/ Mayor, 3 (león)</t>
  </si>
  <si>
    <t>CCC</t>
  </si>
  <si>
    <t>Entidad</t>
  </si>
  <si>
    <t>Oficina</t>
  </si>
  <si>
    <t>DC</t>
  </si>
  <si>
    <t>Nº cta</t>
  </si>
  <si>
    <t>Aceptada</t>
  </si>
  <si>
    <t>Vencimiento</t>
  </si>
  <si>
    <t>Nº comerciales</t>
  </si>
  <si>
    <t>Importe descuento</t>
  </si>
  <si>
    <t>% comisión</t>
  </si>
  <si>
    <t>Totales</t>
  </si>
  <si>
    <t>Comisión</t>
  </si>
  <si>
    <t>Com. Timbrado</t>
  </si>
  <si>
    <t>IVA 21%</t>
  </si>
  <si>
    <t>Importe a ingresar en cuenta</t>
  </si>
  <si>
    <t>NO</t>
  </si>
  <si>
    <t>SÍ</t>
  </si>
  <si>
    <t>KLW S.A.</t>
  </si>
  <si>
    <t>IOX S.L.</t>
  </si>
  <si>
    <t>EWC S.A.</t>
  </si>
  <si>
    <t>SAC S.A.</t>
  </si>
  <si>
    <t>Valladolid</t>
  </si>
  <si>
    <t>Ávila</t>
  </si>
  <si>
    <t>Valor efectivo= Total nominal-Descuento-Comisión-Gastos</t>
  </si>
  <si>
    <t>LEGIOBANK</t>
  </si>
  <si>
    <t>F. liquidación: 8/11/14</t>
  </si>
  <si>
    <t>F. entrega: 7/11/14</t>
  </si>
  <si>
    <t>Tipo descuento</t>
  </si>
  <si>
    <t>Días descuento</t>
  </si>
  <si>
    <t>Otros gastos</t>
  </si>
  <si>
    <t>Intereses</t>
  </si>
  <si>
    <t>IVA</t>
  </si>
  <si>
    <t>Efectivo</t>
  </si>
  <si>
    <t>Comisión protesto</t>
  </si>
  <si>
    <t>Comisión devolución</t>
  </si>
  <si>
    <t>Otros gastos, correo</t>
  </si>
  <si>
    <t>Total impagado</t>
  </si>
  <si>
    <t>Comisión nueva letra</t>
  </si>
  <si>
    <t>Nueva letra</t>
  </si>
  <si>
    <t>Aplazamiento</t>
  </si>
  <si>
    <t>Nueva letra objetivo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</si>
</sst>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2" borderId="1" xfId="0" applyNumberFormat="1" applyFill="1" applyBorder="1"/>
    <xf numFmtId="14" fontId="0" fillId="0" borderId="1" xfId="0" applyNumberFormat="1" applyFill="1" applyBorder="1"/>
    <xf numFmtId="14" fontId="0" fillId="0" borderId="1" xfId="0" applyNumberFormat="1" applyBorder="1"/>
    <xf numFmtId="14" fontId="0" fillId="0" borderId="0" xfId="0" applyNumberFormat="1"/>
    <xf numFmtId="164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1" fillId="0" borderId="0" xfId="0" applyFont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0" fillId="0" borderId="13" xfId="0" applyBorder="1"/>
    <xf numFmtId="164" fontId="0" fillId="0" borderId="13" xfId="0" applyNumberFormat="1" applyBorder="1"/>
    <xf numFmtId="9" fontId="0" fillId="0" borderId="13" xfId="0" applyNumberFormat="1" applyBorder="1"/>
    <xf numFmtId="10" fontId="0" fillId="0" borderId="13" xfId="0" applyNumberFormat="1" applyBorder="1"/>
    <xf numFmtId="0" fontId="0" fillId="8" borderId="13" xfId="0" applyFill="1" applyBorder="1"/>
    <xf numFmtId="0" fontId="0" fillId="7" borderId="13" xfId="0" applyFill="1" applyBorder="1"/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7" borderId="14" xfId="0" applyNumberFormat="1" applyFill="1" applyBorder="1" applyAlignment="1">
      <alignment horizontal="right"/>
    </xf>
    <xf numFmtId="164" fontId="0" fillId="7" borderId="15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14</xdr:row>
      <xdr:rowOff>85725</xdr:rowOff>
    </xdr:from>
    <xdr:to>
      <xdr:col>10</xdr:col>
      <xdr:colOff>390525</xdr:colOff>
      <xdr:row>19</xdr:row>
      <xdr:rowOff>114300</xdr:rowOff>
    </xdr:to>
    <xdr:sp macro="" textlink="">
      <xdr:nvSpPr>
        <xdr:cNvPr id="3" name="2 CuadroTexto"/>
        <xdr:cNvSpPr txBox="1"/>
      </xdr:nvSpPr>
      <xdr:spPr>
        <a:xfrm>
          <a:off x="2390775" y="2752725"/>
          <a:ext cx="46863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/>
            <a:t>Cualquier gasto financiero (crédito o préstamo), los denominados bancarios en este caso por descuento de efectos, no llevan IVA. (Art.20.18.c)LIVA). En cambio los gastos correspondientes a la </a:t>
          </a:r>
          <a:r>
            <a:rPr lang="es-ES" b="1" u="sng">
              <a:effectLst/>
            </a:rPr>
            <a:t>gestión de cobro</a:t>
          </a:r>
          <a:r>
            <a:rPr lang="es-ES"/>
            <a:t>, y entre ellos, un aplazamiento nuevo de la deuda, como cualquier otra gestión por prestaciones de servicios, si pueden llevar IVA. (Art.20.18.a) LIVA).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6</xdr:row>
      <xdr:rowOff>0</xdr:rowOff>
    </xdr:from>
    <xdr:to>
      <xdr:col>6</xdr:col>
      <xdr:colOff>104774</xdr:colOff>
      <xdr:row>6</xdr:row>
      <xdr:rowOff>180975</xdr:rowOff>
    </xdr:to>
    <xdr:sp macro="" textlink="">
      <xdr:nvSpPr>
        <xdr:cNvPr id="4" name="3 CuadroTexto"/>
        <xdr:cNvSpPr txBox="1"/>
      </xdr:nvSpPr>
      <xdr:spPr>
        <a:xfrm>
          <a:off x="4429124" y="1028700"/>
          <a:ext cx="8477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3262,93</a:t>
          </a:r>
        </a:p>
      </xdr:txBody>
    </xdr:sp>
    <xdr:clientData/>
  </xdr:twoCellAnchor>
  <xdr:twoCellAnchor>
    <xdr:from>
      <xdr:col>8</xdr:col>
      <xdr:colOff>114299</xdr:colOff>
      <xdr:row>6</xdr:row>
      <xdr:rowOff>0</xdr:rowOff>
    </xdr:from>
    <xdr:to>
      <xdr:col>9</xdr:col>
      <xdr:colOff>200024</xdr:colOff>
      <xdr:row>6</xdr:row>
      <xdr:rowOff>161925</xdr:rowOff>
    </xdr:to>
    <xdr:sp macro="" textlink="">
      <xdr:nvSpPr>
        <xdr:cNvPr id="5" name="4 CuadroTexto"/>
        <xdr:cNvSpPr txBox="1"/>
      </xdr:nvSpPr>
      <xdr:spPr>
        <a:xfrm>
          <a:off x="6810374" y="1009650"/>
          <a:ext cx="8477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30</a:t>
          </a:r>
          <a:r>
            <a:rPr lang="es-ES" sz="1100" baseline="0"/>
            <a:t> días</a:t>
          </a:r>
          <a:endParaRPr lang="es-ES" sz="1100"/>
        </a:p>
      </xdr:txBody>
    </xdr:sp>
    <xdr:clientData/>
  </xdr:twoCellAnchor>
  <xdr:twoCellAnchor>
    <xdr:from>
      <xdr:col>5</xdr:col>
      <xdr:colOff>333375</xdr:colOff>
      <xdr:row>3</xdr:row>
      <xdr:rowOff>152400</xdr:rowOff>
    </xdr:from>
    <xdr:to>
      <xdr:col>8</xdr:col>
      <xdr:colOff>295275</xdr:colOff>
      <xdr:row>5</xdr:row>
      <xdr:rowOff>161925</xdr:rowOff>
    </xdr:to>
    <xdr:cxnSp macro="">
      <xdr:nvCxnSpPr>
        <xdr:cNvPr id="7" name="6 Conector recto"/>
        <xdr:cNvCxnSpPr/>
      </xdr:nvCxnSpPr>
      <xdr:spPr>
        <a:xfrm flipV="1">
          <a:off x="4743450" y="533400"/>
          <a:ext cx="2247900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314324</xdr:colOff>
      <xdr:row>2</xdr:row>
      <xdr:rowOff>123825</xdr:rowOff>
    </xdr:from>
    <xdr:to>
      <xdr:col>9</xdr:col>
      <xdr:colOff>400049</xdr:colOff>
      <xdr:row>4</xdr:row>
      <xdr:rowOff>38100</xdr:rowOff>
    </xdr:to>
    <xdr:sp macro="" textlink="">
      <xdr:nvSpPr>
        <xdr:cNvPr id="9" name="8 CuadroTexto"/>
        <xdr:cNvSpPr txBox="1"/>
      </xdr:nvSpPr>
      <xdr:spPr>
        <a:xfrm>
          <a:off x="7010399" y="314325"/>
          <a:ext cx="8477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Nominal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9</xdr:col>
      <xdr:colOff>304800</xdr:colOff>
      <xdr:row>11</xdr:row>
      <xdr:rowOff>171450</xdr:rowOff>
    </xdr:to>
    <xdr:sp macro="" textlink="">
      <xdr:nvSpPr>
        <xdr:cNvPr id="10" name="9 CuadroTexto"/>
        <xdr:cNvSpPr txBox="1"/>
      </xdr:nvSpPr>
      <xdr:spPr>
        <a:xfrm>
          <a:off x="4410075" y="1524000"/>
          <a:ext cx="33528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3262,93=Nominal</a:t>
          </a:r>
          <a:r>
            <a:rPr lang="es-ES" sz="1100" baseline="0"/>
            <a:t> -Intereses-Comisiones-Gastos</a:t>
          </a:r>
        </a:p>
        <a:p>
          <a:r>
            <a:rPr lang="es-ES" sz="1100" baseline="0"/>
            <a:t>3263,93=N-N*0,15*30/360-N*0,03-10</a:t>
          </a:r>
        </a:p>
        <a:p>
          <a:r>
            <a:rPr lang="es-ES" sz="1100" baseline="0"/>
            <a:t>N(1-0,15*30/360-0,03)=3263,93+10</a:t>
          </a:r>
        </a:p>
        <a:p>
          <a:endParaRPr lang="es-ES" sz="1100" baseline="0"/>
        </a:p>
      </xdr:txBody>
    </xdr:sp>
    <xdr:clientData/>
  </xdr:twoCellAnchor>
  <xdr:oneCellAnchor>
    <xdr:from>
      <xdr:col>5</xdr:col>
      <xdr:colOff>66674</xdr:colOff>
      <xdr:row>13</xdr:row>
      <xdr:rowOff>0</xdr:rowOff>
    </xdr:from>
    <xdr:ext cx="2657475" cy="5468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/>
            <xdr:cNvSpPr txBox="1"/>
          </xdr:nvSpPr>
          <xdr:spPr>
            <a:xfrm>
              <a:off x="4476749" y="2476500"/>
              <a:ext cx="2657475" cy="5468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/>
                      </a:rPr>
                      <m:t>𝑁</m:t>
                    </m:r>
                    <m:r>
                      <a:rPr lang="es-E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/>
                          </a:rPr>
                          <m:t>3263,93+10</m:t>
                        </m:r>
                      </m:num>
                      <m:den>
                        <m:r>
                          <a:rPr lang="es-ES" sz="1100" b="0" i="1">
                            <a:latin typeface="Cambria Math"/>
                          </a:rPr>
                          <m:t>1−0,15</m:t>
                        </m:r>
                        <m:r>
                          <a:rPr lang="es-E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f>
                          <m:fPr>
                            <m:ctrlPr>
                              <a:rPr lang="es-ES" sz="1100" b="0" i="1">
                                <a:latin typeface="Cambria Math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s-ES" sz="1100" b="0" i="1">
                                <a:latin typeface="Cambria Math"/>
                                <a:ea typeface="Cambria Math"/>
                              </a:rPr>
                              <m:t>30</m:t>
                            </m:r>
                          </m:num>
                          <m:den>
                            <m:r>
                              <a:rPr lang="es-ES" sz="1100" b="0" i="1">
                                <a:latin typeface="Cambria Math"/>
                                <a:ea typeface="Cambria Math"/>
                              </a:rPr>
                              <m:t>360</m:t>
                            </m:r>
                          </m:den>
                        </m:f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−0,03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4476749" y="2476500"/>
              <a:ext cx="2657475" cy="5468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𝑁=(3263,93+10)/(1−0,15</a:t>
              </a:r>
              <a:r>
                <a:rPr lang="es-ES" sz="1100" b="0" i="0">
                  <a:latin typeface="Cambria Math"/>
                  <a:ea typeface="Cambria Math"/>
                </a:rPr>
                <a:t>∙30/360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0,03)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8</xdr:col>
      <xdr:colOff>142874</xdr:colOff>
      <xdr:row>13</xdr:row>
      <xdr:rowOff>28575</xdr:rowOff>
    </xdr:from>
    <xdr:ext cx="3743326" cy="5546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10 CuadroTexto"/>
            <xdr:cNvSpPr txBox="1"/>
          </xdr:nvSpPr>
          <xdr:spPr>
            <a:xfrm>
              <a:off x="6838949" y="2505075"/>
              <a:ext cx="3743326" cy="5546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/>
                      </a:rPr>
                      <m:t>𝑁</m:t>
                    </m:r>
                    <m:r>
                      <a:rPr lang="es-E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/>
                          </a:rPr>
                          <m:t>𝑇𝑜𝑡𝑎𝑙</m:t>
                        </m:r>
                        <m:r>
                          <a:rPr lang="es-ES" sz="1100" b="0" i="1">
                            <a:latin typeface="Cambria Math"/>
                          </a:rPr>
                          <m:t> </m:t>
                        </m:r>
                        <m:r>
                          <a:rPr lang="es-ES" sz="1100" b="0" i="1">
                            <a:latin typeface="Cambria Math"/>
                          </a:rPr>
                          <m:t>𝑖𝑚𝑝𝑎𝑔𝑎𝑑𝑜</m:t>
                        </m:r>
                        <m:r>
                          <a:rPr lang="es-ES" sz="1100" b="0" i="1">
                            <a:latin typeface="Cambria Math"/>
                          </a:rPr>
                          <m:t>+</m:t>
                        </m:r>
                        <m:r>
                          <a:rPr lang="es-ES" sz="1100" b="0" i="1">
                            <a:latin typeface="Cambria Math"/>
                          </a:rPr>
                          <m:t>𝑔𝑎𝑠𝑡𝑜𝑠</m:t>
                        </m:r>
                      </m:num>
                      <m:den>
                        <m:r>
                          <a:rPr lang="es-ES" sz="1100" b="0" i="1">
                            <a:latin typeface="Cambria Math"/>
                          </a:rPr>
                          <m:t>1−</m:t>
                        </m:r>
                        <m:r>
                          <a:rPr lang="es-ES" sz="1100" b="0" i="1">
                            <a:latin typeface="Cambria Math"/>
                          </a:rPr>
                          <m:t>𝑡𝑖𝑝𝑜</m:t>
                        </m:r>
                        <m:r>
                          <a:rPr lang="es-ES" sz="1100" b="0" i="1">
                            <a:latin typeface="Cambria Math"/>
                          </a:rPr>
                          <m:t> </m:t>
                        </m:r>
                        <m:r>
                          <a:rPr lang="es-ES" sz="1100" b="0" i="1">
                            <a:latin typeface="Cambria Math"/>
                          </a:rPr>
                          <m:t>𝑑𝑒𝑠𝑐𝑢𝑒𝑛𝑡𝑜</m:t>
                        </m:r>
                        <m:r>
                          <a:rPr lang="es-E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f>
                          <m:fPr>
                            <m:ctrlPr>
                              <a:rPr lang="es-ES" sz="1100" b="0" i="1">
                                <a:latin typeface="Cambria Math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s-ES" sz="1100" b="0" i="1">
                                <a:latin typeface="Cambria Math"/>
                                <a:ea typeface="Cambria Math"/>
                              </a:rPr>
                              <m:t>𝐴𝑝𝑙𝑎𝑧𝑎𝑚𝑖𝑒𝑛𝑡𝑜</m:t>
                            </m:r>
                          </m:num>
                          <m:den>
                            <m:r>
                              <a:rPr lang="es-ES" sz="1100" b="0" i="1">
                                <a:latin typeface="Cambria Math"/>
                                <a:ea typeface="Cambria Math"/>
                              </a:rPr>
                              <m:t>360</m:t>
                            </m:r>
                          </m:den>
                        </m:f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𝐶𝑜𝑚𝑖𝑠𝑖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ó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1" name="10 CuadroTexto"/>
            <xdr:cNvSpPr txBox="1"/>
          </xdr:nvSpPr>
          <xdr:spPr>
            <a:xfrm>
              <a:off x="6838949" y="2505075"/>
              <a:ext cx="3743326" cy="5546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𝑁=(𝑇𝑜𝑡𝑎𝑙 𝑖𝑚𝑝𝑎𝑔𝑎𝑑𝑜+𝑔𝑎𝑠𝑡𝑜𝑠)/(1−𝑡𝑖𝑝𝑜 𝑑𝑒𝑠𝑐𝑢𝑒𝑛𝑡𝑜</a:t>
              </a:r>
              <a:r>
                <a:rPr lang="es-ES" sz="1100" b="0" i="0">
                  <a:latin typeface="Cambria Math"/>
                  <a:ea typeface="Cambria Math"/>
                </a:rPr>
                <a:t>∙𝐴𝑝𝑙𝑎𝑧𝑎𝑚𝑖𝑒𝑛𝑡𝑜/360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𝐶𝑜𝑚𝑖𝑠𝑖ó𝑛)</a:t>
              </a:r>
              <a:endParaRPr lang="es-E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1" sqref="I11"/>
    </sheetView>
  </sheetViews>
  <sheetFormatPr baseColWidth="10" defaultColWidth="9.140625" defaultRowHeight="15" x14ac:dyDescent="0.25"/>
  <cols>
    <col min="1" max="1" width="14.28515625" customWidth="1"/>
    <col min="2" max="2" width="9.5703125" bestFit="1" customWidth="1"/>
    <col min="4" max="4" width="12" customWidth="1"/>
    <col min="6" max="6" width="9.5703125" bestFit="1" customWidth="1"/>
  </cols>
  <sheetData>
    <row r="1" spans="1:6" x14ac:dyDescent="0.25">
      <c r="A1" s="37" t="s">
        <v>2</v>
      </c>
      <c r="B1" s="34">
        <v>3250</v>
      </c>
    </row>
    <row r="2" spans="1:6" x14ac:dyDescent="0.25">
      <c r="A2" s="37" t="s">
        <v>58</v>
      </c>
      <c r="B2" s="35">
        <v>0.14000000000000001</v>
      </c>
    </row>
    <row r="3" spans="1:6" x14ac:dyDescent="0.25">
      <c r="A3" s="37" t="s">
        <v>59</v>
      </c>
      <c r="B3" s="33">
        <v>60</v>
      </c>
    </row>
    <row r="4" spans="1:6" x14ac:dyDescent="0.25">
      <c r="A4" s="37" t="s">
        <v>42</v>
      </c>
      <c r="B4" s="36">
        <v>3.0000000000000001E-3</v>
      </c>
    </row>
    <row r="5" spans="1:6" x14ac:dyDescent="0.25">
      <c r="A5" s="37" t="s">
        <v>60</v>
      </c>
      <c r="B5" s="33">
        <v>2</v>
      </c>
    </row>
    <row r="7" spans="1:6" x14ac:dyDescent="0.25">
      <c r="D7" s="37" t="s">
        <v>2</v>
      </c>
      <c r="E7" s="39">
        <f>B1</f>
        <v>3250</v>
      </c>
      <c r="F7" s="40"/>
    </row>
    <row r="8" spans="1:6" x14ac:dyDescent="0.25">
      <c r="D8" s="37" t="s">
        <v>61</v>
      </c>
      <c r="E8" s="34">
        <f>B1*B2*B3/360</f>
        <v>75.833333333333343</v>
      </c>
      <c r="F8" s="34"/>
    </row>
    <row r="9" spans="1:6" x14ac:dyDescent="0.25">
      <c r="D9" s="37" t="s">
        <v>42</v>
      </c>
      <c r="E9" s="34">
        <f>B1*B4</f>
        <v>9.75</v>
      </c>
      <c r="F9" s="34"/>
    </row>
    <row r="10" spans="1:6" x14ac:dyDescent="0.25">
      <c r="D10" s="37" t="s">
        <v>60</v>
      </c>
      <c r="E10" s="33">
        <v>2</v>
      </c>
      <c r="F10" s="34"/>
    </row>
    <row r="11" spans="1:6" x14ac:dyDescent="0.25">
      <c r="D11" s="37" t="s">
        <v>62</v>
      </c>
      <c r="E11" s="34">
        <f>0.21*E9</f>
        <v>2.0474999999999999</v>
      </c>
      <c r="F11" s="33"/>
    </row>
    <row r="12" spans="1:6" x14ac:dyDescent="0.25">
      <c r="D12" s="38" t="s">
        <v>63</v>
      </c>
      <c r="E12" s="41">
        <f>E7-E8-E9-E10-E11</f>
        <v>3160.3691666666664</v>
      </c>
      <c r="F12" s="42"/>
    </row>
  </sheetData>
  <mergeCells count="2">
    <mergeCell ref="E7:F7"/>
    <mergeCell ref="E12:F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1" sqref="E11:F11"/>
    </sheetView>
  </sheetViews>
  <sheetFormatPr baseColWidth="10" defaultRowHeight="15" x14ac:dyDescent="0.25"/>
  <cols>
    <col min="1" max="1" width="20.140625" customWidth="1"/>
    <col min="4" max="4" width="19.7109375" customWidth="1"/>
  </cols>
  <sheetData>
    <row r="1" spans="1:6" x14ac:dyDescent="0.25">
      <c r="A1" s="37" t="s">
        <v>2</v>
      </c>
      <c r="B1" s="34">
        <v>3250</v>
      </c>
    </row>
    <row r="2" spans="1:6" x14ac:dyDescent="0.25">
      <c r="A2" s="37" t="s">
        <v>65</v>
      </c>
      <c r="B2" s="36">
        <v>1E-3</v>
      </c>
    </row>
    <row r="3" spans="1:6" x14ac:dyDescent="0.25">
      <c r="A3" s="37" t="s">
        <v>64</v>
      </c>
      <c r="B3" s="36">
        <v>2E-3</v>
      </c>
    </row>
    <row r="4" spans="1:6" x14ac:dyDescent="0.25">
      <c r="A4" s="37" t="s">
        <v>66</v>
      </c>
      <c r="B4" s="33">
        <v>2.5</v>
      </c>
    </row>
    <row r="6" spans="1:6" x14ac:dyDescent="0.25">
      <c r="D6" s="37" t="s">
        <v>2</v>
      </c>
      <c r="E6" s="39">
        <f>B1</f>
        <v>3250</v>
      </c>
      <c r="F6" s="40"/>
    </row>
    <row r="7" spans="1:6" x14ac:dyDescent="0.25">
      <c r="D7" s="37" t="s">
        <v>65</v>
      </c>
      <c r="E7" s="34">
        <f>E6*B2</f>
        <v>3.25</v>
      </c>
      <c r="F7" s="34"/>
    </row>
    <row r="8" spans="1:6" x14ac:dyDescent="0.25">
      <c r="D8" s="37" t="s">
        <v>64</v>
      </c>
      <c r="E8" s="34">
        <f>E6*B3</f>
        <v>6.5</v>
      </c>
      <c r="F8" s="34"/>
    </row>
    <row r="9" spans="1:6" x14ac:dyDescent="0.25">
      <c r="D9" s="37" t="s">
        <v>60</v>
      </c>
      <c r="E9" s="33">
        <v>2.5</v>
      </c>
      <c r="F9" s="34"/>
    </row>
    <row r="10" spans="1:6" x14ac:dyDescent="0.25">
      <c r="D10" s="37" t="s">
        <v>62</v>
      </c>
      <c r="E10" s="34">
        <f>E7*0.21</f>
        <v>0.6825</v>
      </c>
      <c r="F10" s="33"/>
    </row>
    <row r="11" spans="1:6" x14ac:dyDescent="0.25">
      <c r="D11" s="38" t="s">
        <v>63</v>
      </c>
      <c r="E11" s="41">
        <f>E6+E7+E8+E9+E10</f>
        <v>3262.9324999999999</v>
      </c>
      <c r="F11" s="42"/>
    </row>
  </sheetData>
  <mergeCells count="2">
    <mergeCell ref="E6:F6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C20" sqref="C20"/>
    </sheetView>
  </sheetViews>
  <sheetFormatPr baseColWidth="10" defaultRowHeight="15" x14ac:dyDescent="0.25"/>
  <cols>
    <col min="1" max="1" width="20.42578125" customWidth="1"/>
    <col min="2" max="2" width="13.5703125" bestFit="1" customWidth="1"/>
  </cols>
  <sheetData>
    <row r="1" spans="1:2" x14ac:dyDescent="0.25">
      <c r="A1" s="37" t="s">
        <v>67</v>
      </c>
      <c r="B1" s="34">
        <f>'Letra devuelta'!E11</f>
        <v>3262.9324999999999</v>
      </c>
    </row>
    <row r="2" spans="1:2" x14ac:dyDescent="0.25">
      <c r="A2" s="37" t="s">
        <v>70</v>
      </c>
      <c r="B2" s="34">
        <v>30</v>
      </c>
    </row>
    <row r="3" spans="1:2" x14ac:dyDescent="0.25">
      <c r="A3" s="37" t="s">
        <v>58</v>
      </c>
      <c r="B3" s="36">
        <v>0.15</v>
      </c>
    </row>
    <row r="4" spans="1:2" x14ac:dyDescent="0.25">
      <c r="A4" s="37" t="s">
        <v>68</v>
      </c>
      <c r="B4" s="36">
        <v>3.0000000000000001E-3</v>
      </c>
    </row>
    <row r="5" spans="1:2" x14ac:dyDescent="0.25">
      <c r="A5" s="37" t="s">
        <v>66</v>
      </c>
      <c r="B5" s="33">
        <v>10</v>
      </c>
    </row>
    <row r="6" spans="1:2" x14ac:dyDescent="0.25">
      <c r="A6" s="37" t="s">
        <v>69</v>
      </c>
      <c r="B6" s="34">
        <f>(B1+B5)/(1-B3*(B2/360)-B4)</f>
        <v>3324.461655662773</v>
      </c>
    </row>
    <row r="9" spans="1:2" x14ac:dyDescent="0.25">
      <c r="A9" s="37" t="s">
        <v>67</v>
      </c>
      <c r="B9" s="34">
        <v>3262.93</v>
      </c>
    </row>
    <row r="10" spans="1:2" x14ac:dyDescent="0.25">
      <c r="A10" s="37" t="s">
        <v>70</v>
      </c>
      <c r="B10" s="34">
        <v>30</v>
      </c>
    </row>
    <row r="11" spans="1:2" x14ac:dyDescent="0.25">
      <c r="A11" s="37" t="s">
        <v>58</v>
      </c>
      <c r="B11" s="36">
        <v>0.15</v>
      </c>
    </row>
    <row r="12" spans="1:2" x14ac:dyDescent="0.25">
      <c r="A12" s="37" t="s">
        <v>68</v>
      </c>
      <c r="B12" s="36">
        <v>3.0000000000000001E-3</v>
      </c>
    </row>
    <row r="13" spans="1:2" x14ac:dyDescent="0.25">
      <c r="A13" s="37" t="s">
        <v>66</v>
      </c>
      <c r="B13" s="33">
        <v>10</v>
      </c>
    </row>
    <row r="14" spans="1:2" x14ac:dyDescent="0.25">
      <c r="A14" s="37" t="s">
        <v>71</v>
      </c>
      <c r="B14" s="34">
        <f>(B9+B13)/(1-B11*(B10/360)-B12)</f>
        <v>3324.4591163026912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G13" sqref="G13"/>
    </sheetView>
  </sheetViews>
  <sheetFormatPr baseColWidth="10" defaultColWidth="9.140625" defaultRowHeight="15" x14ac:dyDescent="0.25"/>
  <cols>
    <col min="2" max="2" width="12.140625" customWidth="1"/>
    <col min="3" max="3" width="12.7109375" customWidth="1"/>
    <col min="4" max="4" width="11.85546875" customWidth="1"/>
    <col min="5" max="5" width="10.7109375" customWidth="1"/>
    <col min="7" max="7" width="12.85546875" customWidth="1"/>
    <col min="8" max="8" width="10.5703125" bestFit="1" customWidth="1"/>
    <col min="9" max="9" width="12" customWidth="1"/>
    <col min="10" max="10" width="12.28515625" customWidth="1"/>
    <col min="11" max="11" width="16.140625" customWidth="1"/>
    <col min="13" max="13" width="13.85546875" customWidth="1"/>
  </cols>
  <sheetData>
    <row r="1" spans="1:14" ht="15.75" thickBot="1" x14ac:dyDescent="0.3"/>
    <row r="2" spans="1:14" ht="30.75" thickBot="1" x14ac:dyDescent="0.3">
      <c r="A2" s="2" t="s">
        <v>0</v>
      </c>
      <c r="B2" s="2" t="s">
        <v>1</v>
      </c>
      <c r="C2" s="3" t="s">
        <v>2</v>
      </c>
      <c r="D2" s="5" t="s">
        <v>13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3" t="s">
        <v>9</v>
      </c>
      <c r="L2" s="3" t="s">
        <v>10</v>
      </c>
      <c r="M2" s="4" t="s">
        <v>11</v>
      </c>
      <c r="N2" s="3" t="s">
        <v>12</v>
      </c>
    </row>
    <row r="3" spans="1:14" ht="15.75" thickBot="1" x14ac:dyDescent="0.3">
      <c r="A3" s="1" t="s">
        <v>14</v>
      </c>
      <c r="B3" s="1" t="s">
        <v>18</v>
      </c>
      <c r="C3" s="6">
        <v>3900</v>
      </c>
      <c r="D3" s="7">
        <v>41920</v>
      </c>
      <c r="E3" s="8">
        <v>41951</v>
      </c>
      <c r="F3" s="1">
        <f>E3-D3+1</f>
        <v>32</v>
      </c>
      <c r="G3" s="10">
        <f>C3*F3</f>
        <v>124800</v>
      </c>
      <c r="H3" s="11">
        <v>0.06</v>
      </c>
      <c r="I3" s="6">
        <f>G3*H3/365</f>
        <v>20.515068493150686</v>
      </c>
      <c r="J3" s="11">
        <v>0.01</v>
      </c>
      <c r="K3" s="6">
        <f>C3*J3</f>
        <v>39</v>
      </c>
      <c r="L3" s="6">
        <v>0.53</v>
      </c>
      <c r="M3" s="10">
        <v>0.1</v>
      </c>
      <c r="N3" s="6">
        <v>30</v>
      </c>
    </row>
    <row r="4" spans="1:14" ht="15.75" thickBot="1" x14ac:dyDescent="0.3">
      <c r="A4" s="1" t="s">
        <v>15</v>
      </c>
      <c r="B4" s="1" t="s">
        <v>19</v>
      </c>
      <c r="C4" s="6">
        <v>5200</v>
      </c>
      <c r="D4" s="7">
        <v>41922</v>
      </c>
      <c r="E4" s="8">
        <v>42014</v>
      </c>
      <c r="F4" s="1">
        <f t="shared" ref="F4:F6" si="0">E4-D4+1</f>
        <v>93</v>
      </c>
      <c r="G4" s="10">
        <f t="shared" ref="G4:G6" si="1">C4*F4</f>
        <v>483600</v>
      </c>
      <c r="H4" s="11">
        <v>7.0000000000000007E-2</v>
      </c>
      <c r="I4" s="6">
        <f t="shared" ref="I4:I6" si="2">G4*H4/365</f>
        <v>92.745205479452054</v>
      </c>
      <c r="J4" s="12">
        <v>1.4999999999999999E-2</v>
      </c>
      <c r="K4" s="6">
        <f t="shared" ref="K4:K6" si="3">C4*J4</f>
        <v>78</v>
      </c>
      <c r="L4" s="6">
        <v>0.53</v>
      </c>
      <c r="M4" s="10">
        <v>0.1</v>
      </c>
      <c r="N4" s="6">
        <v>30</v>
      </c>
    </row>
    <row r="5" spans="1:14" ht="15.75" thickBot="1" x14ac:dyDescent="0.3">
      <c r="A5" s="1" t="s">
        <v>16</v>
      </c>
      <c r="B5" s="1" t="s">
        <v>19</v>
      </c>
      <c r="C5" s="6">
        <v>4700</v>
      </c>
      <c r="D5" s="7">
        <v>41927</v>
      </c>
      <c r="E5" s="8">
        <v>42050</v>
      </c>
      <c r="F5" s="1">
        <f t="shared" si="0"/>
        <v>124</v>
      </c>
      <c r="G5" s="10">
        <f t="shared" si="1"/>
        <v>582800</v>
      </c>
      <c r="H5" s="11">
        <v>7.0000000000000007E-2</v>
      </c>
      <c r="I5" s="6">
        <f t="shared" si="2"/>
        <v>111.76986301369865</v>
      </c>
      <c r="J5" s="12">
        <v>5.0000000000000001E-3</v>
      </c>
      <c r="K5" s="6">
        <f t="shared" si="3"/>
        <v>23.5</v>
      </c>
      <c r="L5" s="6">
        <v>0.21</v>
      </c>
      <c r="M5" s="10">
        <v>0.1</v>
      </c>
      <c r="N5" s="6">
        <v>30</v>
      </c>
    </row>
    <row r="6" spans="1:14" ht="15.75" thickBot="1" x14ac:dyDescent="0.3">
      <c r="A6" s="1" t="s">
        <v>17</v>
      </c>
      <c r="B6" s="1" t="s">
        <v>20</v>
      </c>
      <c r="C6" s="6">
        <v>2400</v>
      </c>
      <c r="D6" s="7">
        <v>41936</v>
      </c>
      <c r="E6" s="8">
        <v>41997</v>
      </c>
      <c r="F6" s="1">
        <f t="shared" si="0"/>
        <v>62</v>
      </c>
      <c r="G6" s="10">
        <f t="shared" si="1"/>
        <v>148800</v>
      </c>
      <c r="H6" s="12">
        <v>6.5000000000000002E-2</v>
      </c>
      <c r="I6" s="6">
        <f t="shared" si="2"/>
        <v>26.4986301369863</v>
      </c>
      <c r="J6" s="12">
        <v>1.4999999999999999E-2</v>
      </c>
      <c r="K6" s="6">
        <f t="shared" si="3"/>
        <v>36</v>
      </c>
      <c r="L6" s="6">
        <v>0.53</v>
      </c>
      <c r="M6" s="10">
        <v>0.1</v>
      </c>
      <c r="N6" s="6">
        <v>14</v>
      </c>
    </row>
    <row r="7" spans="1:14" ht="15.75" thickBot="1" x14ac:dyDescent="0.3">
      <c r="A7" s="43"/>
      <c r="B7" s="44"/>
      <c r="C7" s="13">
        <f>SUM(C3:C6)</f>
        <v>16200</v>
      </c>
      <c r="D7" s="45"/>
      <c r="E7" s="46"/>
      <c r="F7" s="46"/>
      <c r="G7" s="46"/>
      <c r="H7" s="47"/>
      <c r="I7" s="13">
        <f>SUM(I3:I6)</f>
        <v>251.52876712328768</v>
      </c>
      <c r="J7" s="1"/>
      <c r="K7" s="13">
        <f>SUM(K3:K6)</f>
        <v>176.5</v>
      </c>
      <c r="L7" s="13">
        <f>SUM(L3:L6)</f>
        <v>1.8</v>
      </c>
      <c r="M7" s="13">
        <f>SUM(M3:M6)</f>
        <v>0.4</v>
      </c>
      <c r="N7" s="13">
        <f>SUM(N3:N6)</f>
        <v>104</v>
      </c>
    </row>
    <row r="8" spans="1:14" ht="15.75" customHeight="1" thickBot="1" x14ac:dyDescent="0.3">
      <c r="A8" s="43" t="s">
        <v>54</v>
      </c>
      <c r="B8" s="48"/>
      <c r="C8" s="48"/>
      <c r="D8" s="48"/>
      <c r="E8" s="48"/>
      <c r="F8" s="48"/>
      <c r="G8" s="44"/>
      <c r="H8" s="14">
        <f>C7-I7-K7-L7-M7-N7</f>
        <v>15665.771232876714</v>
      </c>
      <c r="I8" s="43"/>
      <c r="J8" s="48"/>
      <c r="K8" s="48"/>
      <c r="L8" s="48"/>
      <c r="M8" s="48"/>
      <c r="N8" s="44"/>
    </row>
    <row r="9" spans="1:14" ht="15.75" thickBot="1" x14ac:dyDescent="0.3">
      <c r="A9" s="43" t="s">
        <v>21</v>
      </c>
      <c r="B9" s="48"/>
      <c r="C9" s="48"/>
      <c r="D9" s="48"/>
      <c r="E9" s="48"/>
      <c r="F9" s="48"/>
      <c r="G9" s="44"/>
      <c r="H9" s="15">
        <f>H8-0.21*K7</f>
        <v>15628.706232876713</v>
      </c>
      <c r="I9" s="43"/>
      <c r="J9" s="48"/>
      <c r="K9" s="48"/>
      <c r="L9" s="48"/>
      <c r="M9" s="48"/>
      <c r="N9" s="44"/>
    </row>
    <row r="13" spans="1:14" x14ac:dyDescent="0.25">
      <c r="D13" s="9"/>
      <c r="E13" s="9"/>
    </row>
  </sheetData>
  <mergeCells count="6">
    <mergeCell ref="A7:B7"/>
    <mergeCell ref="D7:H7"/>
    <mergeCell ref="A8:G8"/>
    <mergeCell ref="I8:N8"/>
    <mergeCell ref="A9:G9"/>
    <mergeCell ref="I9:N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2" workbookViewId="0">
      <selection activeCell="K20" sqref="K20"/>
    </sheetView>
  </sheetViews>
  <sheetFormatPr baseColWidth="10" defaultColWidth="9.140625" defaultRowHeight="15" x14ac:dyDescent="0.25"/>
  <cols>
    <col min="1" max="1" width="9.42578125" bestFit="1" customWidth="1"/>
    <col min="2" max="2" width="12.140625" customWidth="1"/>
    <col min="3" max="3" width="12" customWidth="1"/>
    <col min="4" max="4" width="12.85546875" customWidth="1"/>
    <col min="6" max="6" width="14.7109375" customWidth="1"/>
    <col min="7" max="7" width="10.7109375" customWidth="1"/>
    <col min="8" max="8" width="12" customWidth="1"/>
  </cols>
  <sheetData>
    <row r="1" spans="1:14" x14ac:dyDescent="0.25">
      <c r="A1" s="16" t="s">
        <v>22</v>
      </c>
    </row>
    <row r="3" spans="1:14" ht="15.75" thickBot="1" x14ac:dyDescent="0.3"/>
    <row r="4" spans="1:14" x14ac:dyDescent="0.25">
      <c r="A4" s="23" t="s">
        <v>23</v>
      </c>
      <c r="B4" s="17"/>
      <c r="L4" s="23" t="s">
        <v>28</v>
      </c>
      <c r="M4" s="20"/>
      <c r="N4" s="17"/>
    </row>
    <row r="5" spans="1:14" x14ac:dyDescent="0.25">
      <c r="A5" s="24" t="s">
        <v>24</v>
      </c>
      <c r="B5" s="18"/>
      <c r="L5" s="24" t="s">
        <v>29</v>
      </c>
      <c r="M5" s="21"/>
      <c r="N5" s="18"/>
    </row>
    <row r="6" spans="1:14" ht="15.75" thickBot="1" x14ac:dyDescent="0.3">
      <c r="A6" s="25" t="s">
        <v>25</v>
      </c>
      <c r="B6" s="19"/>
      <c r="L6" s="25" t="s">
        <v>30</v>
      </c>
      <c r="M6" s="22"/>
      <c r="N6" s="19"/>
    </row>
    <row r="7" spans="1:14" ht="15.75" thickBot="1" x14ac:dyDescent="0.3"/>
    <row r="8" spans="1:14" x14ac:dyDescent="0.25">
      <c r="A8" s="23" t="s">
        <v>26</v>
      </c>
      <c r="B8" s="17"/>
      <c r="I8" s="23"/>
      <c r="J8" s="27" t="s">
        <v>32</v>
      </c>
      <c r="K8" s="27" t="s">
        <v>33</v>
      </c>
      <c r="L8" s="26" t="s">
        <v>34</v>
      </c>
      <c r="M8" s="27" t="s">
        <v>35</v>
      </c>
      <c r="N8" s="17"/>
    </row>
    <row r="9" spans="1:14" ht="15.75" thickBot="1" x14ac:dyDescent="0.3">
      <c r="A9" s="25" t="s">
        <v>27</v>
      </c>
      <c r="B9" s="19"/>
      <c r="I9" s="25" t="s">
        <v>31</v>
      </c>
      <c r="J9" s="28">
        <v>5</v>
      </c>
      <c r="K9" s="28">
        <v>1111</v>
      </c>
      <c r="L9" s="28">
        <v>20</v>
      </c>
      <c r="M9" s="28">
        <v>0</v>
      </c>
      <c r="N9" s="19"/>
    </row>
    <row r="12" spans="1:14" ht="15.75" thickBot="1" x14ac:dyDescent="0.3"/>
    <row r="13" spans="1:14" ht="45.75" thickBot="1" x14ac:dyDescent="0.3">
      <c r="A13" s="29" t="s">
        <v>0</v>
      </c>
      <c r="B13" s="29" t="s">
        <v>36</v>
      </c>
      <c r="C13" s="29" t="s">
        <v>2</v>
      </c>
      <c r="D13" s="29" t="s">
        <v>37</v>
      </c>
      <c r="E13" s="29" t="s">
        <v>4</v>
      </c>
      <c r="F13" s="29" t="s">
        <v>38</v>
      </c>
      <c r="G13" s="29" t="s">
        <v>6</v>
      </c>
      <c r="H13" s="31" t="s">
        <v>39</v>
      </c>
      <c r="I13" s="29" t="s">
        <v>40</v>
      </c>
      <c r="J13" s="31" t="s">
        <v>9</v>
      </c>
      <c r="K13" s="31" t="s">
        <v>10</v>
      </c>
      <c r="L13" s="31" t="s">
        <v>11</v>
      </c>
      <c r="M13" s="31" t="s">
        <v>12</v>
      </c>
    </row>
    <row r="14" spans="1:14" ht="15.75" thickBot="1" x14ac:dyDescent="0.3">
      <c r="A14" s="1" t="str">
        <f>'Remesa 1'!A3</f>
        <v>OIW S.A.</v>
      </c>
      <c r="B14" s="1" t="s">
        <v>46</v>
      </c>
      <c r="C14" s="10">
        <f>'Remesa 1'!C3</f>
        <v>3900</v>
      </c>
      <c r="D14" s="8">
        <f>'Remesa 1'!E3</f>
        <v>41951</v>
      </c>
      <c r="E14" s="1">
        <f>'Remesa 1'!F3</f>
        <v>32</v>
      </c>
      <c r="F14" s="10">
        <f>'Remesa 1'!G3</f>
        <v>124800</v>
      </c>
      <c r="G14" s="11">
        <f>'Remesa 1'!H3</f>
        <v>0.06</v>
      </c>
      <c r="H14" s="32">
        <f>'Remesa 1'!I3</f>
        <v>20.515068493150686</v>
      </c>
      <c r="I14" s="12">
        <f>'Remesa 1'!J3</f>
        <v>0.01</v>
      </c>
      <c r="J14" s="32">
        <f>'Remesa 1'!K3</f>
        <v>39</v>
      </c>
      <c r="K14" s="32">
        <f>'Remesa 1'!L3</f>
        <v>0.53</v>
      </c>
      <c r="L14" s="32">
        <f>'Remesa 1'!M3</f>
        <v>0.1</v>
      </c>
      <c r="M14" s="32">
        <f>'Remesa 1'!N3</f>
        <v>30</v>
      </c>
    </row>
    <row r="15" spans="1:14" ht="15.75" thickBot="1" x14ac:dyDescent="0.3">
      <c r="A15" s="1" t="str">
        <f>'Remesa 1'!A4</f>
        <v>ÑES S.A.</v>
      </c>
      <c r="B15" s="1" t="s">
        <v>47</v>
      </c>
      <c r="C15" s="10">
        <f>'Remesa 1'!C4</f>
        <v>5200</v>
      </c>
      <c r="D15" s="8">
        <f>'Remesa 1'!E4</f>
        <v>42014</v>
      </c>
      <c r="E15" s="1">
        <f>'Remesa 1'!F4</f>
        <v>93</v>
      </c>
      <c r="F15" s="10">
        <f>'Remesa 1'!G4</f>
        <v>483600</v>
      </c>
      <c r="G15" s="11">
        <f>'Remesa 1'!H4</f>
        <v>7.0000000000000007E-2</v>
      </c>
      <c r="H15" s="32">
        <f>'Remesa 1'!I4</f>
        <v>92.745205479452054</v>
      </c>
      <c r="I15" s="12">
        <f>'Remesa 1'!J4</f>
        <v>1.4999999999999999E-2</v>
      </c>
      <c r="J15" s="32">
        <f>'Remesa 1'!K4</f>
        <v>78</v>
      </c>
      <c r="K15" s="32">
        <f>'Remesa 1'!L4</f>
        <v>0.53</v>
      </c>
      <c r="L15" s="32">
        <f>'Remesa 1'!M4</f>
        <v>0.1</v>
      </c>
      <c r="M15" s="32">
        <f>'Remesa 1'!N4</f>
        <v>30</v>
      </c>
    </row>
    <row r="16" spans="1:14" ht="15.75" thickBot="1" x14ac:dyDescent="0.3">
      <c r="A16" s="1" t="str">
        <f>'Remesa 1'!A5</f>
        <v>DSK S.A.</v>
      </c>
      <c r="B16" s="1" t="s">
        <v>47</v>
      </c>
      <c r="C16" s="10">
        <f>'Remesa 1'!C5</f>
        <v>4700</v>
      </c>
      <c r="D16" s="8">
        <f>'Remesa 1'!E5</f>
        <v>42050</v>
      </c>
      <c r="E16" s="1">
        <f>'Remesa 1'!F5</f>
        <v>124</v>
      </c>
      <c r="F16" s="10">
        <f>'Remesa 1'!G5</f>
        <v>582800</v>
      </c>
      <c r="G16" s="11">
        <f>'Remesa 1'!H5</f>
        <v>7.0000000000000007E-2</v>
      </c>
      <c r="H16" s="32">
        <f>'Remesa 1'!I5</f>
        <v>111.76986301369865</v>
      </c>
      <c r="I16" s="12">
        <f>'Remesa 1'!J5</f>
        <v>5.0000000000000001E-3</v>
      </c>
      <c r="J16" s="32">
        <f>'Remesa 1'!K5</f>
        <v>23.5</v>
      </c>
      <c r="K16" s="32">
        <f>'Remesa 1'!L5</f>
        <v>0.21</v>
      </c>
      <c r="L16" s="32">
        <f>'Remesa 1'!M5</f>
        <v>0.1</v>
      </c>
      <c r="M16" s="32">
        <f>'Remesa 1'!N5</f>
        <v>30</v>
      </c>
    </row>
    <row r="17" spans="1:13" ht="15.75" thickBot="1" x14ac:dyDescent="0.3">
      <c r="A17" s="1" t="str">
        <f>'Remesa 1'!A6</f>
        <v>OWS S.A.</v>
      </c>
      <c r="B17" s="1" t="s">
        <v>46</v>
      </c>
      <c r="C17" s="10">
        <f>'Remesa 1'!C6</f>
        <v>2400</v>
      </c>
      <c r="D17" s="8">
        <f>'Remesa 1'!E6</f>
        <v>41997</v>
      </c>
      <c r="E17" s="1">
        <f>'Remesa 1'!F6</f>
        <v>62</v>
      </c>
      <c r="F17" s="10">
        <f>'Remesa 1'!G6</f>
        <v>148800</v>
      </c>
      <c r="G17" s="11">
        <f>'Remesa 1'!H6</f>
        <v>6.5000000000000002E-2</v>
      </c>
      <c r="H17" s="32">
        <f>'Remesa 1'!I6</f>
        <v>26.4986301369863</v>
      </c>
      <c r="I17" s="12">
        <f>'Remesa 1'!J6</f>
        <v>1.4999999999999999E-2</v>
      </c>
      <c r="J17" s="32">
        <f>'Remesa 1'!K6</f>
        <v>36</v>
      </c>
      <c r="K17" s="32">
        <f>'Remesa 1'!L6</f>
        <v>0.53</v>
      </c>
      <c r="L17" s="32">
        <f>'Remesa 1'!M6</f>
        <v>0.1</v>
      </c>
      <c r="M17" s="32">
        <f>'Remesa 1'!N6</f>
        <v>14</v>
      </c>
    </row>
    <row r="18" spans="1:13" ht="15.75" thickBot="1" x14ac:dyDescent="0.3"/>
    <row r="19" spans="1:13" ht="15.75" thickBot="1" x14ac:dyDescent="0.3">
      <c r="A19" s="49" t="s">
        <v>41</v>
      </c>
      <c r="B19" s="30" t="s">
        <v>2</v>
      </c>
      <c r="C19" s="30" t="s">
        <v>7</v>
      </c>
      <c r="D19" s="30" t="s">
        <v>42</v>
      </c>
      <c r="E19" s="30" t="s">
        <v>10</v>
      </c>
      <c r="F19" s="30" t="s">
        <v>43</v>
      </c>
      <c r="G19" s="30" t="s">
        <v>12</v>
      </c>
      <c r="H19" s="30" t="s">
        <v>44</v>
      </c>
    </row>
    <row r="20" spans="1:13" ht="15.75" thickBot="1" x14ac:dyDescent="0.3">
      <c r="A20" s="49"/>
      <c r="B20" s="10">
        <f>SUM(C14:C17)</f>
        <v>16200</v>
      </c>
      <c r="C20" s="10">
        <f>SUM(H14:H17)</f>
        <v>251.52876712328768</v>
      </c>
      <c r="D20" s="10">
        <f>SUM(J14:J17)</f>
        <v>176.5</v>
      </c>
      <c r="E20" s="10">
        <f>SUM(K14:K17)</f>
        <v>1.8</v>
      </c>
      <c r="F20" s="10">
        <f>SUM(L14:L17)</f>
        <v>0.4</v>
      </c>
      <c r="G20" s="10">
        <f>SUM(M14:M17)</f>
        <v>104</v>
      </c>
      <c r="H20" s="10">
        <f>D20*0.21</f>
        <v>37.064999999999998</v>
      </c>
    </row>
    <row r="21" spans="1:13" ht="15.75" thickBot="1" x14ac:dyDescent="0.3"/>
    <row r="22" spans="1:13" ht="15.75" thickBot="1" x14ac:dyDescent="0.3">
      <c r="B22" s="50" t="s">
        <v>45</v>
      </c>
      <c r="C22" s="50"/>
      <c r="D22" s="50"/>
      <c r="E22" s="51">
        <f>B20-(SUM(C20:H20))</f>
        <v>15628.706232876712</v>
      </c>
      <c r="F22" s="52"/>
      <c r="G22" s="52"/>
      <c r="H22" s="52"/>
    </row>
  </sheetData>
  <mergeCells count="3">
    <mergeCell ref="A19:A20"/>
    <mergeCell ref="B22:D22"/>
    <mergeCell ref="E22:H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D1" workbookViewId="0">
      <selection activeCell="H10" sqref="H10"/>
    </sheetView>
  </sheetViews>
  <sheetFormatPr baseColWidth="10" defaultColWidth="9.140625" defaultRowHeight="15" x14ac:dyDescent="0.25"/>
  <cols>
    <col min="2" max="2" width="12.140625" customWidth="1"/>
    <col min="3" max="3" width="12.7109375" customWidth="1"/>
    <col min="4" max="4" width="11.85546875" customWidth="1"/>
    <col min="5" max="5" width="10.7109375" customWidth="1"/>
    <col min="7" max="7" width="12.85546875" customWidth="1"/>
    <col min="8" max="8" width="10.5703125" bestFit="1" customWidth="1"/>
    <col min="9" max="9" width="12" customWidth="1"/>
    <col min="10" max="10" width="12.28515625" customWidth="1"/>
    <col min="11" max="11" width="16.140625" customWidth="1"/>
    <col min="13" max="13" width="13.85546875" customWidth="1"/>
  </cols>
  <sheetData>
    <row r="1" spans="1:14" ht="15.75" thickBot="1" x14ac:dyDescent="0.3"/>
    <row r="2" spans="1:14" ht="30.75" thickBot="1" x14ac:dyDescent="0.3">
      <c r="A2" s="2" t="s">
        <v>0</v>
      </c>
      <c r="B2" s="2" t="s">
        <v>1</v>
      </c>
      <c r="C2" s="3" t="s">
        <v>2</v>
      </c>
      <c r="D2" s="5" t="s">
        <v>13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3" t="s">
        <v>9</v>
      </c>
      <c r="L2" s="3" t="s">
        <v>10</v>
      </c>
      <c r="M2" s="4" t="s">
        <v>11</v>
      </c>
      <c r="N2" s="3" t="s">
        <v>12</v>
      </c>
    </row>
    <row r="3" spans="1:14" ht="15.75" thickBot="1" x14ac:dyDescent="0.3">
      <c r="A3" s="1" t="s">
        <v>48</v>
      </c>
      <c r="B3" s="1" t="s">
        <v>19</v>
      </c>
      <c r="C3" s="6">
        <v>2500</v>
      </c>
      <c r="D3" s="7">
        <v>41914</v>
      </c>
      <c r="E3" s="8">
        <v>42006</v>
      </c>
      <c r="F3" s="1">
        <f>E3-D3+1</f>
        <v>93</v>
      </c>
      <c r="G3" s="10">
        <f>C3*F3</f>
        <v>232500</v>
      </c>
      <c r="H3" s="12">
        <v>6.25E-2</v>
      </c>
      <c r="I3" s="6">
        <f>G3*H3/365</f>
        <v>39.811643835616437</v>
      </c>
      <c r="J3" s="12">
        <v>5.0000000000000001E-3</v>
      </c>
      <c r="K3" s="6">
        <f>C3*J3</f>
        <v>12.5</v>
      </c>
      <c r="L3" s="6">
        <v>0.21</v>
      </c>
      <c r="M3" s="10">
        <v>0.1</v>
      </c>
      <c r="N3" s="6">
        <v>14</v>
      </c>
    </row>
    <row r="4" spans="1:14" ht="15.75" thickBot="1" x14ac:dyDescent="0.3">
      <c r="A4" s="1" t="s">
        <v>49</v>
      </c>
      <c r="B4" s="1" t="s">
        <v>52</v>
      </c>
      <c r="C4" s="6">
        <v>1800</v>
      </c>
      <c r="D4" s="7">
        <v>41923</v>
      </c>
      <c r="E4" s="8">
        <v>41984</v>
      </c>
      <c r="F4" s="1">
        <f t="shared" ref="F4:F6" si="0">E4-D4+1</f>
        <v>62</v>
      </c>
      <c r="G4" s="10">
        <f t="shared" ref="G4:G6" si="1">C4*F4</f>
        <v>111600</v>
      </c>
      <c r="H4" s="12">
        <v>0.06</v>
      </c>
      <c r="I4" s="6">
        <f t="shared" ref="I4:I6" si="2">G4*H4/365</f>
        <v>18.345205479452055</v>
      </c>
      <c r="J4" s="12">
        <v>1.4999999999999999E-2</v>
      </c>
      <c r="K4" s="6">
        <f t="shared" ref="K4:K6" si="3">C4*J4</f>
        <v>27</v>
      </c>
      <c r="L4" s="6">
        <v>0.53</v>
      </c>
      <c r="M4" s="10">
        <v>0.1</v>
      </c>
      <c r="N4" s="6">
        <v>14</v>
      </c>
    </row>
    <row r="5" spans="1:14" ht="15.75" thickBot="1" x14ac:dyDescent="0.3">
      <c r="A5" s="1" t="s">
        <v>50</v>
      </c>
      <c r="B5" s="1" t="s">
        <v>19</v>
      </c>
      <c r="C5" s="6">
        <v>3600</v>
      </c>
      <c r="D5" s="7">
        <v>41926</v>
      </c>
      <c r="E5" s="8">
        <v>41957</v>
      </c>
      <c r="F5" s="1">
        <f t="shared" si="0"/>
        <v>32</v>
      </c>
      <c r="G5" s="10">
        <f t="shared" si="1"/>
        <v>115200</v>
      </c>
      <c r="H5" s="12">
        <v>5.7500000000000002E-2</v>
      </c>
      <c r="I5" s="6">
        <f t="shared" si="2"/>
        <v>18.147945205479452</v>
      </c>
      <c r="J5" s="12">
        <v>1.4999999999999999E-2</v>
      </c>
      <c r="K5" s="6">
        <f t="shared" si="3"/>
        <v>54</v>
      </c>
      <c r="L5" s="6">
        <v>0.53</v>
      </c>
      <c r="M5" s="10">
        <v>0.1</v>
      </c>
      <c r="N5" s="6">
        <v>30</v>
      </c>
    </row>
    <row r="6" spans="1:14" ht="15.75" thickBot="1" x14ac:dyDescent="0.3">
      <c r="A6" s="1" t="s">
        <v>51</v>
      </c>
      <c r="B6" s="1" t="s">
        <v>53</v>
      </c>
      <c r="C6" s="6">
        <v>4200</v>
      </c>
      <c r="D6" s="7">
        <v>41940</v>
      </c>
      <c r="E6" s="8">
        <v>42063</v>
      </c>
      <c r="F6" s="1">
        <f t="shared" si="0"/>
        <v>124</v>
      </c>
      <c r="G6" s="10">
        <f t="shared" si="1"/>
        <v>520800</v>
      </c>
      <c r="H6" s="12">
        <v>6.25E-2</v>
      </c>
      <c r="I6" s="6">
        <f t="shared" si="2"/>
        <v>89.178082191780817</v>
      </c>
      <c r="J6" s="12">
        <v>0.01</v>
      </c>
      <c r="K6" s="6">
        <f t="shared" si="3"/>
        <v>42</v>
      </c>
      <c r="L6" s="6">
        <v>0.53</v>
      </c>
      <c r="M6" s="10">
        <v>0.1</v>
      </c>
      <c r="N6" s="6">
        <v>30</v>
      </c>
    </row>
    <row r="7" spans="1:14" ht="15.75" thickBot="1" x14ac:dyDescent="0.3">
      <c r="A7" s="43"/>
      <c r="B7" s="44"/>
      <c r="C7" s="13">
        <f>SUM(C3:C6)</f>
        <v>12100</v>
      </c>
      <c r="D7" s="45"/>
      <c r="E7" s="46"/>
      <c r="F7" s="46"/>
      <c r="G7" s="46"/>
      <c r="H7" s="47"/>
      <c r="I7" s="13">
        <f>SUM(I3:I6)</f>
        <v>165.48287671232876</v>
      </c>
      <c r="J7" s="1"/>
      <c r="K7" s="13">
        <f>SUM(K3:K6)</f>
        <v>135.5</v>
      </c>
      <c r="L7" s="13">
        <f>SUM(L3:L6)</f>
        <v>1.8</v>
      </c>
      <c r="M7" s="13">
        <f>SUM(M3:M6)</f>
        <v>0.4</v>
      </c>
      <c r="N7" s="13">
        <f>SUM(N3:N6)</f>
        <v>88</v>
      </c>
    </row>
    <row r="8" spans="1:14" ht="15.75" customHeight="1" thickBot="1" x14ac:dyDescent="0.3">
      <c r="A8" s="43" t="s">
        <v>54</v>
      </c>
      <c r="B8" s="48"/>
      <c r="C8" s="48"/>
      <c r="D8" s="48"/>
      <c r="E8" s="48"/>
      <c r="F8" s="48"/>
      <c r="G8" s="44"/>
      <c r="H8" s="14">
        <f>C7-I7-K7-SUM(L7:N7)</f>
        <v>11708.81712328767</v>
      </c>
      <c r="I8" s="43"/>
      <c r="J8" s="48"/>
      <c r="K8" s="48"/>
      <c r="L8" s="48"/>
      <c r="M8" s="48"/>
      <c r="N8" s="44"/>
    </row>
    <row r="9" spans="1:14" ht="15.75" thickBot="1" x14ac:dyDescent="0.3">
      <c r="A9" s="43" t="s">
        <v>21</v>
      </c>
      <c r="B9" s="48"/>
      <c r="C9" s="48"/>
      <c r="D9" s="48"/>
      <c r="E9" s="48"/>
      <c r="F9" s="48"/>
      <c r="G9" s="44"/>
      <c r="H9" s="15">
        <f>H8-0.21*K7</f>
        <v>11680.36212328767</v>
      </c>
      <c r="I9" s="43"/>
      <c r="J9" s="48"/>
      <c r="K9" s="48"/>
      <c r="L9" s="48"/>
      <c r="M9" s="48"/>
      <c r="N9" s="44"/>
    </row>
    <row r="13" spans="1:14" x14ac:dyDescent="0.25">
      <c r="D13" s="9"/>
      <c r="E13" s="9"/>
    </row>
  </sheetData>
  <mergeCells count="6">
    <mergeCell ref="A7:B7"/>
    <mergeCell ref="D7:H7"/>
    <mergeCell ref="A8:G8"/>
    <mergeCell ref="I8:N8"/>
    <mergeCell ref="A9:G9"/>
    <mergeCell ref="I9:N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2" workbookViewId="0">
      <selection activeCell="E22" sqref="E22:H22"/>
    </sheetView>
  </sheetViews>
  <sheetFormatPr baseColWidth="10" defaultColWidth="9.140625" defaultRowHeight="15" x14ac:dyDescent="0.25"/>
  <cols>
    <col min="1" max="1" width="9.42578125" bestFit="1" customWidth="1"/>
    <col min="2" max="2" width="12.140625" customWidth="1"/>
    <col min="3" max="3" width="12" customWidth="1"/>
    <col min="4" max="4" width="12.85546875" customWidth="1"/>
    <col min="6" max="6" width="14.7109375" customWidth="1"/>
    <col min="7" max="7" width="10.7109375" customWidth="1"/>
    <col min="8" max="8" width="12" customWidth="1"/>
  </cols>
  <sheetData>
    <row r="1" spans="1:14" x14ac:dyDescent="0.25">
      <c r="A1" s="16" t="s">
        <v>22</v>
      </c>
    </row>
    <row r="3" spans="1:14" ht="15.75" thickBot="1" x14ac:dyDescent="0.3"/>
    <row r="4" spans="1:14" x14ac:dyDescent="0.25">
      <c r="A4" s="23" t="s">
        <v>23</v>
      </c>
      <c r="B4" s="17"/>
      <c r="L4" s="23" t="s">
        <v>28</v>
      </c>
      <c r="M4" s="20"/>
      <c r="N4" s="17"/>
    </row>
    <row r="5" spans="1:14" x14ac:dyDescent="0.25">
      <c r="A5" s="24" t="s">
        <v>55</v>
      </c>
      <c r="B5" s="18"/>
      <c r="L5" s="24" t="s">
        <v>29</v>
      </c>
      <c r="M5" s="21"/>
      <c r="N5" s="18"/>
    </row>
    <row r="6" spans="1:14" ht="15.75" thickBot="1" x14ac:dyDescent="0.3">
      <c r="A6" s="25" t="s">
        <v>25</v>
      </c>
      <c r="B6" s="19"/>
      <c r="L6" s="25" t="s">
        <v>30</v>
      </c>
      <c r="M6" s="22"/>
      <c r="N6" s="19"/>
    </row>
    <row r="7" spans="1:14" ht="15.75" thickBot="1" x14ac:dyDescent="0.3"/>
    <row r="8" spans="1:14" x14ac:dyDescent="0.25">
      <c r="A8" s="23" t="s">
        <v>57</v>
      </c>
      <c r="B8" s="17"/>
      <c r="I8" s="23"/>
      <c r="J8" s="27" t="s">
        <v>32</v>
      </c>
      <c r="K8" s="27" t="s">
        <v>33</v>
      </c>
      <c r="L8" s="26" t="s">
        <v>34</v>
      </c>
      <c r="M8" s="27" t="s">
        <v>35</v>
      </c>
      <c r="N8" s="17"/>
    </row>
    <row r="9" spans="1:14" ht="15.75" thickBot="1" x14ac:dyDescent="0.3">
      <c r="A9" s="25" t="s">
        <v>56</v>
      </c>
      <c r="B9" s="19"/>
      <c r="I9" s="25" t="s">
        <v>31</v>
      </c>
      <c r="J9" s="28">
        <v>5</v>
      </c>
      <c r="K9" s="28">
        <v>1111</v>
      </c>
      <c r="L9" s="28">
        <v>20</v>
      </c>
      <c r="M9" s="28">
        <v>0</v>
      </c>
      <c r="N9" s="19"/>
    </row>
    <row r="12" spans="1:14" ht="15.75" thickBot="1" x14ac:dyDescent="0.3"/>
    <row r="13" spans="1:14" ht="45.75" thickBot="1" x14ac:dyDescent="0.3">
      <c r="A13" s="29" t="s">
        <v>0</v>
      </c>
      <c r="B13" s="29" t="s">
        <v>36</v>
      </c>
      <c r="C13" s="29" t="s">
        <v>2</v>
      </c>
      <c r="D13" s="29" t="s">
        <v>37</v>
      </c>
      <c r="E13" s="29" t="s">
        <v>4</v>
      </c>
      <c r="F13" s="29" t="s">
        <v>38</v>
      </c>
      <c r="G13" s="29" t="s">
        <v>6</v>
      </c>
      <c r="H13" s="31" t="s">
        <v>39</v>
      </c>
      <c r="I13" s="29" t="s">
        <v>40</v>
      </c>
      <c r="J13" s="31" t="s">
        <v>9</v>
      </c>
      <c r="K13" s="31" t="s">
        <v>10</v>
      </c>
      <c r="L13" s="31" t="s">
        <v>11</v>
      </c>
      <c r="M13" s="31" t="s">
        <v>12</v>
      </c>
    </row>
    <row r="14" spans="1:14" ht="15.75" thickBot="1" x14ac:dyDescent="0.3">
      <c r="A14" s="1" t="str">
        <f>'Remesa 2'!A3</f>
        <v>KLW S.A.</v>
      </c>
      <c r="B14" s="1" t="s">
        <v>47</v>
      </c>
      <c r="C14" s="10">
        <f>'Remesa 2'!C3</f>
        <v>2500</v>
      </c>
      <c r="D14" s="8">
        <f>'Remesa 2'!E3</f>
        <v>42006</v>
      </c>
      <c r="E14" s="1">
        <f>'Remesa 2'!F3</f>
        <v>93</v>
      </c>
      <c r="F14" s="10">
        <f>'Remesa 2'!G3</f>
        <v>232500</v>
      </c>
      <c r="G14" s="12">
        <f>'Remesa 2'!H3</f>
        <v>6.25E-2</v>
      </c>
      <c r="H14" s="32">
        <f>'Remesa 2'!I3</f>
        <v>39.811643835616437</v>
      </c>
      <c r="I14" s="12">
        <f>'Remesa 2'!J3</f>
        <v>5.0000000000000001E-3</v>
      </c>
      <c r="J14" s="32">
        <f>'Remesa 2'!K3</f>
        <v>12.5</v>
      </c>
      <c r="K14" s="32">
        <f>'Remesa 2'!L3</f>
        <v>0.21</v>
      </c>
      <c r="L14" s="32">
        <f>'Remesa 2'!M3</f>
        <v>0.1</v>
      </c>
      <c r="M14" s="32">
        <f>'Remesa 2'!N3</f>
        <v>14</v>
      </c>
    </row>
    <row r="15" spans="1:14" ht="15.75" thickBot="1" x14ac:dyDescent="0.3">
      <c r="A15" s="1" t="str">
        <f>'Remesa 2'!A4</f>
        <v>IOX S.L.</v>
      </c>
      <c r="B15" s="1" t="s">
        <v>46</v>
      </c>
      <c r="C15" s="10">
        <f>'Remesa 2'!C4</f>
        <v>1800</v>
      </c>
      <c r="D15" s="8">
        <f>'Remesa 2'!E4</f>
        <v>41984</v>
      </c>
      <c r="E15" s="1">
        <f>'Remesa 2'!F4</f>
        <v>62</v>
      </c>
      <c r="F15" s="10">
        <f>'Remesa 2'!G4</f>
        <v>111600</v>
      </c>
      <c r="G15" s="12">
        <f>'Remesa 2'!H4</f>
        <v>0.06</v>
      </c>
      <c r="H15" s="32">
        <f>'Remesa 2'!I4</f>
        <v>18.345205479452055</v>
      </c>
      <c r="I15" s="12">
        <f>'Remesa 2'!J4</f>
        <v>1.4999999999999999E-2</v>
      </c>
      <c r="J15" s="32">
        <f>'Remesa 2'!K4</f>
        <v>27</v>
      </c>
      <c r="K15" s="32">
        <f>'Remesa 2'!L4</f>
        <v>0.53</v>
      </c>
      <c r="L15" s="32">
        <f>'Remesa 2'!M4</f>
        <v>0.1</v>
      </c>
      <c r="M15" s="32">
        <f>'Remesa 2'!N4</f>
        <v>14</v>
      </c>
    </row>
    <row r="16" spans="1:14" ht="15.75" thickBot="1" x14ac:dyDescent="0.3">
      <c r="A16" s="1" t="str">
        <f>'Remesa 2'!A5</f>
        <v>EWC S.A.</v>
      </c>
      <c r="B16" s="1" t="s">
        <v>47</v>
      </c>
      <c r="C16" s="10">
        <f>'Remesa 2'!C5</f>
        <v>3600</v>
      </c>
      <c r="D16" s="8">
        <f>'Remesa 2'!E5</f>
        <v>41957</v>
      </c>
      <c r="E16" s="1">
        <f>'Remesa 2'!F5</f>
        <v>32</v>
      </c>
      <c r="F16" s="10">
        <f>'Remesa 2'!G5</f>
        <v>115200</v>
      </c>
      <c r="G16" s="12">
        <f>'Remesa 2'!H5</f>
        <v>5.7500000000000002E-2</v>
      </c>
      <c r="H16" s="32">
        <f>'Remesa 2'!I5</f>
        <v>18.147945205479452</v>
      </c>
      <c r="I16" s="12">
        <f>'Remesa 2'!J5</f>
        <v>1.4999999999999999E-2</v>
      </c>
      <c r="J16" s="32">
        <f>'Remesa 2'!K5</f>
        <v>54</v>
      </c>
      <c r="K16" s="32">
        <f>'Remesa 2'!L5</f>
        <v>0.53</v>
      </c>
      <c r="L16" s="32">
        <f>'Remesa 2'!M5</f>
        <v>0.1</v>
      </c>
      <c r="M16" s="32">
        <f>'Remesa 2'!N5</f>
        <v>30</v>
      </c>
    </row>
    <row r="17" spans="1:13" ht="15.75" thickBot="1" x14ac:dyDescent="0.3">
      <c r="A17" s="1" t="str">
        <f>'Remesa 2'!A6</f>
        <v>SAC S.A.</v>
      </c>
      <c r="B17" s="1" t="s">
        <v>46</v>
      </c>
      <c r="C17" s="10">
        <f>'Remesa 2'!C6</f>
        <v>4200</v>
      </c>
      <c r="D17" s="8">
        <f>'Remesa 2'!E6</f>
        <v>42063</v>
      </c>
      <c r="E17" s="1">
        <f>'Remesa 2'!F6</f>
        <v>124</v>
      </c>
      <c r="F17" s="10">
        <f>'Remesa 2'!G6</f>
        <v>520800</v>
      </c>
      <c r="G17" s="12">
        <f>'Remesa 2'!H6</f>
        <v>6.25E-2</v>
      </c>
      <c r="H17" s="32">
        <f>'Remesa 2'!I6</f>
        <v>89.178082191780817</v>
      </c>
      <c r="I17" s="12">
        <f>'Remesa 2'!J6</f>
        <v>0.01</v>
      </c>
      <c r="J17" s="32">
        <f>'Remesa 2'!K6</f>
        <v>42</v>
      </c>
      <c r="K17" s="32">
        <f>'Remesa 2'!L6</f>
        <v>0.53</v>
      </c>
      <c r="L17" s="32">
        <f>'Remesa 2'!M6</f>
        <v>0.1</v>
      </c>
      <c r="M17" s="32">
        <f>'Remesa 2'!N6</f>
        <v>30</v>
      </c>
    </row>
    <row r="18" spans="1:13" ht="15.75" thickBot="1" x14ac:dyDescent="0.3"/>
    <row r="19" spans="1:13" ht="15.75" thickBot="1" x14ac:dyDescent="0.3">
      <c r="A19" s="49" t="s">
        <v>41</v>
      </c>
      <c r="B19" s="30" t="s">
        <v>2</v>
      </c>
      <c r="C19" s="30" t="s">
        <v>7</v>
      </c>
      <c r="D19" s="30" t="s">
        <v>42</v>
      </c>
      <c r="E19" s="30" t="s">
        <v>10</v>
      </c>
      <c r="F19" s="30" t="s">
        <v>43</v>
      </c>
      <c r="G19" s="30" t="s">
        <v>12</v>
      </c>
      <c r="H19" s="30" t="s">
        <v>44</v>
      </c>
    </row>
    <row r="20" spans="1:13" ht="15.75" thickBot="1" x14ac:dyDescent="0.3">
      <c r="A20" s="49"/>
      <c r="B20" s="10">
        <f>SUM(C14:C17)</f>
        <v>12100</v>
      </c>
      <c r="C20" s="10">
        <f>SUM(H14:H17)</f>
        <v>165.48287671232876</v>
      </c>
      <c r="D20" s="10">
        <f>SUM(J14:J17)</f>
        <v>135.5</v>
      </c>
      <c r="E20" s="10">
        <f>SUM(K14:K17)</f>
        <v>1.8</v>
      </c>
      <c r="F20" s="10">
        <f>SUM(L14:L17)</f>
        <v>0.4</v>
      </c>
      <c r="G20" s="10">
        <f>SUM(M14:M17)</f>
        <v>88</v>
      </c>
      <c r="H20" s="10">
        <f>D20*0.21</f>
        <v>28.454999999999998</v>
      </c>
    </row>
    <row r="21" spans="1:13" ht="15.75" thickBot="1" x14ac:dyDescent="0.3"/>
    <row r="22" spans="1:13" ht="15.75" thickBot="1" x14ac:dyDescent="0.3">
      <c r="B22" s="50" t="s">
        <v>45</v>
      </c>
      <c r="C22" s="50"/>
      <c r="D22" s="50"/>
      <c r="E22" s="51">
        <f>B20-(SUM(C20:H20))</f>
        <v>11680.362123287672</v>
      </c>
      <c r="F22" s="52"/>
      <c r="G22" s="52"/>
      <c r="H22" s="52"/>
    </row>
  </sheetData>
  <mergeCells count="3">
    <mergeCell ref="A19:A20"/>
    <mergeCell ref="B22:D22"/>
    <mergeCell ref="E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Descuento</vt:lpstr>
      <vt:lpstr>Letra devuelta</vt:lpstr>
      <vt:lpstr>Letra resaca</vt:lpstr>
      <vt:lpstr>Remesa 1</vt:lpstr>
      <vt:lpstr>Factura remesa 1</vt:lpstr>
      <vt:lpstr>Remesa 2</vt:lpstr>
      <vt:lpstr>Factura remesa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2018-05-15T09:39:23Z</dcterms:modified>
</cp:coreProperties>
</file>